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5865" windowHeight="3390" tabRatio="696" activeTab="0"/>
  </bookViews>
  <sheets>
    <sheet name="CYLINDER STYLE" sheetId="1" r:id="rId1"/>
    <sheet name="SPIDERWEB" sheetId="2" r:id="rId2"/>
    <sheet name="BASKETWEAVE" sheetId="3" r:id="rId3"/>
    <sheet name="CALCULATORS" sheetId="4" r:id="rId4"/>
    <sheet name="ACTIVE FILTER CALCULATOR" sheetId="5" r:id="rId5"/>
    <sheet name="INSTRUCTIONS" sheetId="6" r:id="rId6"/>
  </sheets>
  <definedNames>
    <definedName name="_xlnm.Print_Area" localSheetId="0">'CYLINDER STYLE'!$B$2:$N$30</definedName>
  </definedNames>
  <calcPr fullCalcOnLoad="1"/>
</workbook>
</file>

<file path=xl/sharedStrings.xml><?xml version="1.0" encoding="utf-8"?>
<sst xmlns="http://schemas.openxmlformats.org/spreadsheetml/2006/main" count="200" uniqueCount="128">
  <si>
    <t>With an inductance of</t>
  </si>
  <si>
    <t>and a capacitance of</t>
  </si>
  <si>
    <t>picofarads,</t>
  </si>
  <si>
    <t>microhenries,</t>
  </si>
  <si>
    <t>megahertz.</t>
  </si>
  <si>
    <t>megahertz is</t>
  </si>
  <si>
    <t>ohms.</t>
  </si>
  <si>
    <t>Form diameter?</t>
  </si>
  <si>
    <t>Number of turns?</t>
  </si>
  <si>
    <t>inches</t>
  </si>
  <si>
    <t>RESONANCE CALCULATOR</t>
  </si>
  <si>
    <t>COIL CALCULATOR</t>
  </si>
  <si>
    <t>These calculations will help you in the design of your components.</t>
  </si>
  <si>
    <t>The reactance (both Xc &amp; Xl) at</t>
  </si>
  <si>
    <r>
      <t xml:space="preserve">The </t>
    </r>
    <r>
      <rPr>
        <sz val="10"/>
        <color indexed="10"/>
        <rFont val="Book Antiqua"/>
        <family val="1"/>
      </rPr>
      <t>red</t>
    </r>
    <r>
      <rPr>
        <sz val="10"/>
        <rFont val="Book Antiqua"/>
        <family val="1"/>
      </rPr>
      <t xml:space="preserve"> (underlined) numbers are variables that need to be entered to </t>
    </r>
  </si>
  <si>
    <t>your  tuned circuit will resonate at</t>
  </si>
  <si>
    <t xml:space="preserve">        Note: Closewound coils will resonate at a slightly lower frequency.</t>
  </si>
  <si>
    <t>Gauge</t>
  </si>
  <si>
    <t xml:space="preserve"> WIRE GAUGES</t>
  </si>
  <si>
    <t>Inches/turn</t>
  </si>
  <si>
    <t xml:space="preserve">20 = </t>
  </si>
  <si>
    <t xml:space="preserve">22 = </t>
  </si>
  <si>
    <t xml:space="preserve">24 = </t>
  </si>
  <si>
    <t xml:space="preserve">26 = </t>
  </si>
  <si>
    <t xml:space="preserve">28 = </t>
  </si>
  <si>
    <t xml:space="preserve">30 = </t>
  </si>
  <si>
    <t>OK to reproduce if author is credited!</t>
  </si>
  <si>
    <t>Turns/In.</t>
  </si>
  <si>
    <t>obtain the answers, which appear in blue.</t>
  </si>
  <si>
    <r>
      <t xml:space="preserve">website: </t>
    </r>
    <r>
      <rPr>
        <i/>
        <sz val="10"/>
        <rFont val="Book Antiqua"/>
        <family val="1"/>
      </rPr>
      <t>http://www.worldaccessnet.com/~petersen</t>
    </r>
  </si>
  <si>
    <t>Coil Length (Non CW coils)?</t>
  </si>
  <si>
    <t>Non CW coil inductance =</t>
  </si>
  <si>
    <t>uH</t>
  </si>
  <si>
    <t xml:space="preserve">   CLOSEWOUND (CW) COIL LENGTH &amp;</t>
  </si>
  <si>
    <t xml:space="preserve">    INDUCTANCE vs WIRE GAUGE :</t>
  </si>
  <si>
    <t>"USA"</t>
  </si>
  <si>
    <t>You will need</t>
  </si>
  <si>
    <t>feet of wire to wind this coil.</t>
  </si>
  <si>
    <t>The result is a theoretical value. The actual will be slightly different.</t>
  </si>
  <si>
    <t>feet</t>
  </si>
  <si>
    <t>GAUGE</t>
  </si>
  <si>
    <t>W =</t>
  </si>
  <si>
    <t>PLEASE ENTER THESE PARAMETERS:</t>
  </si>
  <si>
    <t>(FORM INSIDE DIAMETER)</t>
  </si>
  <si>
    <t>I.D. =</t>
  </si>
  <si>
    <t>(NUMBER OF TURNS)</t>
  </si>
  <si>
    <t>N =</t>
  </si>
  <si>
    <t>(WIRE DIAMETER)</t>
  </si>
  <si>
    <t>RESULTS:</t>
  </si>
  <si>
    <t>(INDUCTANCE)</t>
  </si>
  <si>
    <t>L(uH) =</t>
  </si>
  <si>
    <t xml:space="preserve">AMOUNT OF WIRE NEEDED = </t>
  </si>
  <si>
    <t>(COIL SPREAD)</t>
  </si>
  <si>
    <t>b =</t>
  </si>
  <si>
    <t>(MEAN RADIUS)</t>
  </si>
  <si>
    <t>r =</t>
  </si>
  <si>
    <t>Uh</t>
  </si>
  <si>
    <t>WIRE TABLE:</t>
  </si>
  <si>
    <t>C1=</t>
  </si>
  <si>
    <t>C2=</t>
  </si>
  <si>
    <t>pF</t>
  </si>
  <si>
    <t>Cp=</t>
  </si>
  <si>
    <t>Area =</t>
  </si>
  <si>
    <t>Square side =</t>
  </si>
  <si>
    <t>sq. inches</t>
  </si>
  <si>
    <t>Square Loop to Diameter Equivalence</t>
  </si>
  <si>
    <t>Diag. =</t>
  </si>
  <si>
    <t>SERIES CAPACITANCE</t>
  </si>
  <si>
    <t xml:space="preserve">18=  </t>
  </si>
  <si>
    <r>
      <t xml:space="preserve">contact at: </t>
    </r>
    <r>
      <rPr>
        <i/>
        <sz val="10"/>
        <rFont val="Book Antiqua"/>
        <family val="1"/>
      </rPr>
      <t>petersen1@worldaccessnet.com</t>
    </r>
  </si>
  <si>
    <t>Capacitance =</t>
  </si>
  <si>
    <t>Frequency =</t>
  </si>
  <si>
    <t>picofarads</t>
  </si>
  <si>
    <t>Megahertz</t>
  </si>
  <si>
    <t>Ohms</t>
  </si>
  <si>
    <t>Cap. Reactance =</t>
  </si>
  <si>
    <t>CAPACITIVE REACTANCE</t>
  </si>
  <si>
    <t>Microhenries</t>
  </si>
  <si>
    <t>INDUCTIVE REACTANCE</t>
  </si>
  <si>
    <t>Inductance =</t>
  </si>
  <si>
    <t>ohms</t>
  </si>
  <si>
    <t>RESULTS</t>
  </si>
  <si>
    <t>Mean diameter=</t>
  </si>
  <si>
    <t>Inside Diameter?</t>
  </si>
  <si>
    <t>Outside Diameter?</t>
  </si>
  <si>
    <t>BASKETWEAVE COIL CALCULATOR</t>
  </si>
  <si>
    <t xml:space="preserve">EXAMPLE SHOWN BELOW IS A 11-SPOKE, 2-UP, 2-DOWN DESIGN </t>
  </si>
  <si>
    <t>Equiv. Round Dia =</t>
  </si>
  <si>
    <t>ACTIVE BANDPASS FILTER CALCULATOR</t>
  </si>
  <si>
    <t>PARAMETERS</t>
  </si>
  <si>
    <t>Wo</t>
  </si>
  <si>
    <t>GAIN=</t>
  </si>
  <si>
    <t>Q=</t>
  </si>
  <si>
    <t>FREQ=</t>
  </si>
  <si>
    <t>Hz</t>
  </si>
  <si>
    <t>C=</t>
  </si>
  <si>
    <t>uF</t>
  </si>
  <si>
    <t>R1=</t>
  </si>
  <si>
    <t>R2=</t>
  </si>
  <si>
    <t>R3=</t>
  </si>
  <si>
    <t>Dielectric K =</t>
  </si>
  <si>
    <t xml:space="preserve">Plate area = </t>
  </si>
  <si>
    <t>PlateSeparation =</t>
  </si>
  <si>
    <t>Number of plates =</t>
  </si>
  <si>
    <t>sq. in.</t>
  </si>
  <si>
    <t>Common Dielectrics</t>
  </si>
  <si>
    <t>Window glass</t>
  </si>
  <si>
    <t>7.6 to 8.0</t>
  </si>
  <si>
    <t>Bakelite</t>
  </si>
  <si>
    <t>4.4 to 5.4</t>
  </si>
  <si>
    <t>Plexiglas</t>
  </si>
  <si>
    <t>"K"</t>
  </si>
  <si>
    <t>200-225</t>
  </si>
  <si>
    <t>Air</t>
  </si>
  <si>
    <t>Capacitor calculator</t>
  </si>
  <si>
    <t>Vp*</t>
  </si>
  <si>
    <t>*Vp=volts per 0.001"</t>
  </si>
  <si>
    <t>(#26 stranded)</t>
  </si>
  <si>
    <t>#22 str=</t>
  </si>
  <si>
    <t>(RS stock)</t>
  </si>
  <si>
    <t>RS #22 str</t>
  </si>
  <si>
    <t>c   2007    Dan Petersen, La Center, WA</t>
  </si>
  <si>
    <t>COIL O.D. =</t>
  </si>
  <si>
    <t>FINDING UNKNOWN "L"</t>
  </si>
  <si>
    <t>INDUCTANCE=</t>
  </si>
  <si>
    <t xml:space="preserve">    The result is a theoretical value. The actual will be slightly different.</t>
  </si>
  <si>
    <t>The resonant frequency is</t>
  </si>
  <si>
    <t>"Professor Coyle" V5.7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</si>
</sst>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s>
  <fonts count="41">
    <font>
      <sz val="10"/>
      <name val="Arial"/>
      <family val="0"/>
    </font>
    <font>
      <sz val="10"/>
      <name val="Book Antiqua"/>
      <family val="1"/>
    </font>
    <font>
      <b/>
      <sz val="12"/>
      <name val="Book Antiqua"/>
      <family val="1"/>
    </font>
    <font>
      <sz val="10"/>
      <color indexed="10"/>
      <name val="Book Antiqua"/>
      <family val="1"/>
    </font>
    <font>
      <b/>
      <sz val="18"/>
      <name val="Book Antiqua"/>
      <family val="1"/>
    </font>
    <font>
      <i/>
      <sz val="10"/>
      <name val="Book Antiqua"/>
      <family val="1"/>
    </font>
    <font>
      <sz val="12"/>
      <name val="Book Antiqua"/>
      <family val="1"/>
    </font>
    <font>
      <b/>
      <sz val="10"/>
      <color indexed="12"/>
      <name val="Book Antiqua"/>
      <family val="1"/>
    </font>
    <font>
      <b/>
      <sz val="14"/>
      <name val="Book Antiqua"/>
      <family val="1"/>
    </font>
    <font>
      <b/>
      <sz val="14"/>
      <color indexed="10"/>
      <name val="Book Antiqua"/>
      <family val="1"/>
    </font>
    <font>
      <sz val="10"/>
      <color indexed="12"/>
      <name val="Arial"/>
      <family val="2"/>
    </font>
    <font>
      <b/>
      <sz val="12"/>
      <color indexed="10"/>
      <name val="Book Antiqua"/>
      <family val="1"/>
    </font>
    <font>
      <sz val="10"/>
      <color indexed="10"/>
      <name val="Arial"/>
      <family val="2"/>
    </font>
    <font>
      <b/>
      <sz val="10"/>
      <name val="Book Antiqua"/>
      <family val="1"/>
    </font>
    <font>
      <b/>
      <sz val="12"/>
      <color indexed="12"/>
      <name val="Book Antiqua"/>
      <family val="1"/>
    </font>
    <font>
      <b/>
      <sz val="10"/>
      <name val="Arial"/>
      <family val="2"/>
    </font>
    <font>
      <b/>
      <sz val="16"/>
      <name val="Book Antiqua"/>
      <family val="1"/>
    </font>
    <font>
      <b/>
      <sz val="10"/>
      <color indexed="10"/>
      <name val="Arial"/>
      <family val="2"/>
    </font>
    <font>
      <sz val="20"/>
      <name val="AGaramond Bold"/>
      <family val="1"/>
    </font>
    <font>
      <b/>
      <sz val="10"/>
      <color indexed="17"/>
      <name val="Arial"/>
      <family val="2"/>
    </font>
    <font>
      <b/>
      <sz val="12"/>
      <color indexed="10"/>
      <name val="Arial"/>
      <family val="2"/>
    </font>
    <font>
      <sz val="10"/>
      <color indexed="17"/>
      <name val="Arial"/>
      <family val="2"/>
    </font>
    <font>
      <b/>
      <sz val="12"/>
      <color indexed="12"/>
      <name val="Arial"/>
      <family val="2"/>
    </font>
    <font>
      <b/>
      <sz val="10"/>
      <color indexed="12"/>
      <name val="Arial"/>
      <family val="2"/>
    </font>
    <font>
      <sz val="10"/>
      <color indexed="8"/>
      <name val="Arial"/>
      <family val="2"/>
    </font>
    <font>
      <b/>
      <sz val="16"/>
      <name val="Arial"/>
      <family val="2"/>
    </font>
    <font>
      <b/>
      <sz val="10"/>
      <color indexed="57"/>
      <name val="Arial"/>
      <family val="2"/>
    </font>
    <font>
      <b/>
      <sz val="9"/>
      <color indexed="57"/>
      <name val="Arial"/>
      <family val="2"/>
    </font>
    <font>
      <b/>
      <sz val="12"/>
      <color indexed="48"/>
      <name val="Arial"/>
      <family val="2"/>
    </font>
    <font>
      <sz val="12"/>
      <name val="Arial"/>
      <family val="2"/>
    </font>
    <font>
      <sz val="10"/>
      <color indexed="9"/>
      <name val="Arial"/>
      <family val="2"/>
    </font>
    <font>
      <sz val="8"/>
      <name val="Arial"/>
      <family val="2"/>
    </font>
    <font>
      <b/>
      <sz val="14"/>
      <color indexed="12"/>
      <name val="Book Antiqua"/>
      <family val="1"/>
    </font>
    <font>
      <b/>
      <sz val="10"/>
      <color indexed="9"/>
      <name val="Book Antiqua"/>
      <family val="1"/>
    </font>
    <font>
      <sz val="10"/>
      <color indexed="22"/>
      <name val="Arial"/>
      <family val="2"/>
    </font>
    <font>
      <sz val="24"/>
      <name val="Bernard MT Condensed"/>
      <family val="1"/>
    </font>
    <font>
      <b/>
      <sz val="10"/>
      <color indexed="48"/>
      <name val="Arial"/>
      <family val="2"/>
    </font>
    <font>
      <sz val="20"/>
      <name val="Baskerville Old Face"/>
      <family val="1"/>
    </font>
    <font>
      <sz val="18"/>
      <name val="Baskerville Old Face"/>
      <family val="1"/>
    </font>
    <font>
      <sz val="14"/>
      <name val="Baskerville Old Face"/>
      <family val="1"/>
    </font>
    <font>
      <sz val="12"/>
      <name val="Baskerville Old Face"/>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9">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2">
    <xf numFmtId="0" fontId="0" fillId="0" borderId="0" xfId="0" applyAlignment="1">
      <alignment/>
    </xf>
    <xf numFmtId="0" fontId="1" fillId="2" borderId="0"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0" xfId="0" applyFont="1" applyFill="1" applyBorder="1" applyAlignment="1">
      <alignment horizontal="right"/>
    </xf>
    <xf numFmtId="0" fontId="1" fillId="2" borderId="3" xfId="0" applyFont="1" applyFill="1" applyBorder="1" applyAlignment="1">
      <alignment/>
    </xf>
    <xf numFmtId="164" fontId="1" fillId="2" borderId="0" xfId="0" applyNumberFormat="1" applyFont="1" applyFill="1" applyBorder="1" applyAlignment="1">
      <alignment/>
    </xf>
    <xf numFmtId="0" fontId="6" fillId="2" borderId="0" xfId="0" applyFont="1" applyFill="1" applyBorder="1" applyAlignment="1">
      <alignment/>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xf>
    <xf numFmtId="0" fontId="6" fillId="0" borderId="0" xfId="0" applyFont="1" applyFill="1" applyAlignment="1">
      <alignment/>
    </xf>
    <xf numFmtId="164" fontId="1" fillId="0" borderId="0" xfId="0" applyNumberFormat="1" applyFont="1" applyFill="1" applyAlignment="1">
      <alignment/>
    </xf>
    <xf numFmtId="0" fontId="6" fillId="2" borderId="6" xfId="0" applyFont="1" applyFill="1" applyBorder="1" applyAlignment="1">
      <alignment/>
    </xf>
    <xf numFmtId="0" fontId="1" fillId="2" borderId="0" xfId="0" applyFont="1" applyFill="1" applyBorder="1" applyAlignment="1">
      <alignment horizontal="center"/>
    </xf>
    <xf numFmtId="164" fontId="1" fillId="0" borderId="0" xfId="0" applyNumberFormat="1" applyFont="1" applyFill="1" applyBorder="1" applyAlignment="1">
      <alignment/>
    </xf>
    <xf numFmtId="0" fontId="2" fillId="2" borderId="0"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horizontal="center"/>
    </xf>
    <xf numFmtId="2" fontId="7" fillId="2" borderId="0" xfId="0" applyNumberFormat="1" applyFont="1" applyFill="1" applyBorder="1" applyAlignment="1">
      <alignment horizontal="center"/>
    </xf>
    <xf numFmtId="0" fontId="4" fillId="2" borderId="9" xfId="0" applyFont="1" applyFill="1" applyBorder="1" applyAlignment="1">
      <alignment/>
    </xf>
    <xf numFmtId="164" fontId="1" fillId="2" borderId="10" xfId="0" applyNumberFormat="1" applyFont="1" applyFill="1" applyBorder="1" applyAlignment="1">
      <alignment/>
    </xf>
    <xf numFmtId="164" fontId="1" fillId="2" borderId="6" xfId="0" applyNumberFormat="1" applyFont="1" applyFill="1" applyBorder="1" applyAlignment="1">
      <alignment/>
    </xf>
    <xf numFmtId="0" fontId="5" fillId="2" borderId="2" xfId="0" applyFont="1" applyFill="1" applyBorder="1" applyAlignment="1">
      <alignment/>
    </xf>
    <xf numFmtId="164" fontId="1" fillId="2" borderId="11" xfId="0" applyNumberFormat="1" applyFont="1" applyFill="1" applyBorder="1" applyAlignment="1">
      <alignment/>
    </xf>
    <xf numFmtId="2" fontId="7" fillId="2" borderId="0" xfId="0" applyNumberFormat="1" applyFont="1" applyFill="1" applyBorder="1" applyAlignment="1">
      <alignment horizontal="left"/>
    </xf>
    <xf numFmtId="0" fontId="7" fillId="2" borderId="0" xfId="0" applyFont="1" applyFill="1" applyBorder="1" applyAlignment="1">
      <alignment horizontal="center"/>
    </xf>
    <xf numFmtId="164" fontId="7" fillId="2" borderId="0" xfId="0" applyNumberFormat="1" applyFont="1" applyFill="1" applyBorder="1" applyAlignment="1">
      <alignment horizontal="center"/>
    </xf>
    <xf numFmtId="165" fontId="7" fillId="2" borderId="0" xfId="0" applyNumberFormat="1" applyFont="1" applyFill="1" applyBorder="1" applyAlignment="1">
      <alignment horizontal="center"/>
    </xf>
    <xf numFmtId="1" fontId="7" fillId="2" borderId="0" xfId="0" applyNumberFormat="1" applyFont="1" applyFill="1" applyBorder="1" applyAlignment="1">
      <alignment horizontal="center"/>
    </xf>
    <xf numFmtId="0" fontId="1" fillId="2" borderId="0" xfId="0" applyFont="1" applyFill="1" applyAlignment="1">
      <alignment/>
    </xf>
    <xf numFmtId="164" fontId="1" fillId="2" borderId="0" xfId="0" applyNumberFormat="1" applyFont="1" applyFill="1" applyAlignment="1">
      <alignment/>
    </xf>
    <xf numFmtId="0" fontId="6" fillId="2" borderId="0" xfId="0" applyFont="1" applyFill="1" applyAlignment="1">
      <alignment/>
    </xf>
    <xf numFmtId="0" fontId="2" fillId="2" borderId="0" xfId="0" applyFont="1" applyFill="1" applyBorder="1" applyAlignment="1">
      <alignment horizontal="left"/>
    </xf>
    <xf numFmtId="164" fontId="1" fillId="2" borderId="0" xfId="0" applyNumberFormat="1" applyFont="1" applyFill="1" applyBorder="1" applyAlignment="1">
      <alignment horizontal="left"/>
    </xf>
    <xf numFmtId="0" fontId="1" fillId="2" borderId="2" xfId="0" applyFont="1" applyFill="1" applyBorder="1" applyAlignment="1">
      <alignment horizontal="center"/>
    </xf>
    <xf numFmtId="0" fontId="1" fillId="2" borderId="2" xfId="0" applyFont="1" applyFill="1" applyBorder="1" applyAlignment="1">
      <alignment horizontal="right"/>
    </xf>
    <xf numFmtId="0" fontId="8" fillId="2" borderId="0" xfId="0" applyFont="1" applyFill="1" applyBorder="1" applyAlignment="1">
      <alignment horizontal="right"/>
    </xf>
    <xf numFmtId="0" fontId="6" fillId="2" borderId="12" xfId="0" applyFont="1" applyFill="1" applyBorder="1" applyAlignment="1">
      <alignment/>
    </xf>
    <xf numFmtId="0" fontId="6" fillId="2" borderId="3" xfId="0" applyFont="1" applyFill="1" applyBorder="1" applyAlignment="1">
      <alignment/>
    </xf>
    <xf numFmtId="0" fontId="2" fillId="2" borderId="2" xfId="0" applyFont="1" applyFill="1" applyBorder="1" applyAlignment="1">
      <alignment horizontal="left"/>
    </xf>
    <xf numFmtId="0" fontId="1" fillId="2" borderId="13" xfId="0" applyFont="1" applyFill="1" applyBorder="1" applyAlignment="1">
      <alignment horizontal="left"/>
    </xf>
    <xf numFmtId="0" fontId="1" fillId="0" borderId="14" xfId="0" applyFont="1" applyFill="1" applyBorder="1" applyAlignment="1">
      <alignment/>
    </xf>
    <xf numFmtId="0" fontId="13" fillId="2" borderId="0" xfId="0" applyFont="1" applyFill="1" applyBorder="1" applyAlignment="1">
      <alignment horizontal="right"/>
    </xf>
    <xf numFmtId="0" fontId="2" fillId="2" borderId="0" xfId="0" applyFont="1" applyFill="1" applyBorder="1" applyAlignment="1">
      <alignment horizontal="right"/>
    </xf>
    <xf numFmtId="164" fontId="14" fillId="2" borderId="0" xfId="0" applyNumberFormat="1" applyFont="1" applyFill="1" applyBorder="1" applyAlignment="1">
      <alignment horizontal="center"/>
    </xf>
    <xf numFmtId="0" fontId="16" fillId="2" borderId="0" xfId="0" applyFont="1" applyFill="1" applyBorder="1" applyAlignment="1">
      <alignment/>
    </xf>
    <xf numFmtId="0" fontId="2" fillId="2" borderId="0" xfId="0" applyFont="1" applyFill="1" applyBorder="1" applyAlignment="1">
      <alignment/>
    </xf>
    <xf numFmtId="0" fontId="5" fillId="2" borderId="0" xfId="0" applyFont="1" applyFill="1" applyBorder="1" applyAlignment="1">
      <alignment horizontal="center"/>
    </xf>
    <xf numFmtId="0" fontId="0" fillId="2" borderId="0" xfId="0" applyFill="1" applyBorder="1" applyAlignment="1">
      <alignment/>
    </xf>
    <xf numFmtId="0" fontId="0" fillId="2" borderId="0" xfId="0" applyFill="1" applyAlignment="1">
      <alignment/>
    </xf>
    <xf numFmtId="0" fontId="0" fillId="2" borderId="0" xfId="0" applyFill="1" applyBorder="1" applyAlignment="1">
      <alignment horizontal="right"/>
    </xf>
    <xf numFmtId="0" fontId="19" fillId="2" borderId="13" xfId="0" applyFont="1" applyFill="1" applyBorder="1" applyAlignment="1">
      <alignment horizontal="center"/>
    </xf>
    <xf numFmtId="0" fontId="19" fillId="2" borderId="7" xfId="0" applyFont="1" applyFill="1" applyBorder="1" applyAlignment="1">
      <alignment horizontal="center"/>
    </xf>
    <xf numFmtId="0" fontId="20" fillId="2" borderId="0" xfId="0" applyFont="1" applyFill="1" applyBorder="1" applyAlignment="1">
      <alignment horizontal="center"/>
    </xf>
    <xf numFmtId="0" fontId="21" fillId="2" borderId="4" xfId="0" applyFont="1" applyFill="1" applyBorder="1" applyAlignment="1">
      <alignment horizontal="center"/>
    </xf>
    <xf numFmtId="165" fontId="21" fillId="2" borderId="15" xfId="0" applyNumberFormat="1" applyFont="1" applyFill="1" applyBorder="1" applyAlignment="1">
      <alignment horizontal="center"/>
    </xf>
    <xf numFmtId="0" fontId="0" fillId="2" borderId="13" xfId="0" applyFill="1" applyBorder="1" applyAlignment="1">
      <alignment/>
    </xf>
    <xf numFmtId="0" fontId="12" fillId="2" borderId="14" xfId="0" applyFont="1" applyFill="1" applyBorder="1" applyAlignment="1">
      <alignment horizontal="right"/>
    </xf>
    <xf numFmtId="0" fontId="0" fillId="2" borderId="4" xfId="0" applyFill="1" applyBorder="1" applyAlignment="1">
      <alignment/>
    </xf>
    <xf numFmtId="0" fontId="12" fillId="2" borderId="0" xfId="0" applyFont="1" applyFill="1" applyBorder="1" applyAlignment="1">
      <alignment horizontal="right"/>
    </xf>
    <xf numFmtId="0" fontId="0" fillId="2" borderId="5" xfId="0" applyFill="1" applyBorder="1" applyAlignment="1">
      <alignment/>
    </xf>
    <xf numFmtId="0" fontId="12" fillId="2" borderId="8" xfId="0" applyFont="1" applyFill="1" applyBorder="1" applyAlignment="1">
      <alignment horizontal="right"/>
    </xf>
    <xf numFmtId="0" fontId="0" fillId="2" borderId="0" xfId="0" applyFill="1" applyAlignment="1">
      <alignment horizontal="right"/>
    </xf>
    <xf numFmtId="0" fontId="22" fillId="2" borderId="0" xfId="0" applyFont="1" applyFill="1" applyBorder="1" applyAlignment="1">
      <alignment/>
    </xf>
    <xf numFmtId="0" fontId="10" fillId="2" borderId="0" xfId="0" applyFont="1" applyFill="1" applyBorder="1" applyAlignment="1">
      <alignment horizontal="right"/>
    </xf>
    <xf numFmtId="0" fontId="10" fillId="2" borderId="0" xfId="0" applyFont="1" applyFill="1" applyBorder="1" applyAlignment="1">
      <alignment/>
    </xf>
    <xf numFmtId="165" fontId="21" fillId="2" borderId="16" xfId="0" applyNumberFormat="1" applyFont="1" applyFill="1" applyBorder="1" applyAlignment="1">
      <alignment horizontal="center"/>
    </xf>
    <xf numFmtId="0" fontId="15" fillId="2" borderId="0" xfId="0" applyFont="1" applyFill="1" applyBorder="1" applyAlignment="1">
      <alignment horizontal="right"/>
    </xf>
    <xf numFmtId="0" fontId="24" fillId="2" borderId="0" xfId="0" applyFont="1" applyFill="1" applyBorder="1" applyAlignment="1">
      <alignment horizontal="left"/>
    </xf>
    <xf numFmtId="0" fontId="0" fillId="2" borderId="0" xfId="0" applyFill="1" applyBorder="1" applyAlignment="1">
      <alignment horizontal="left"/>
    </xf>
    <xf numFmtId="0" fontId="18" fillId="2" borderId="1" xfId="0" applyFont="1" applyFill="1" applyBorder="1" applyAlignment="1" applyProtection="1">
      <alignment/>
      <protection/>
    </xf>
    <xf numFmtId="0" fontId="0" fillId="2" borderId="1" xfId="0" applyFill="1" applyBorder="1" applyAlignment="1">
      <alignment horizontal="right"/>
    </xf>
    <xf numFmtId="0" fontId="0" fillId="2" borderId="1" xfId="0" applyFill="1" applyBorder="1" applyAlignment="1">
      <alignment/>
    </xf>
    <xf numFmtId="0" fontId="0" fillId="2" borderId="10" xfId="0" applyFill="1" applyBorder="1" applyAlignment="1">
      <alignment/>
    </xf>
    <xf numFmtId="0" fontId="0" fillId="2" borderId="2" xfId="0" applyFill="1" applyBorder="1" applyAlignment="1">
      <alignment/>
    </xf>
    <xf numFmtId="0" fontId="0" fillId="2" borderId="6" xfId="0" applyFill="1" applyBorder="1" applyAlignment="1">
      <alignment/>
    </xf>
    <xf numFmtId="2" fontId="23" fillId="2" borderId="0" xfId="0" applyNumberFormat="1" applyFont="1" applyFill="1" applyBorder="1" applyAlignment="1">
      <alignment horizontal="left"/>
    </xf>
    <xf numFmtId="0" fontId="0" fillId="2" borderId="12" xfId="0" applyFill="1" applyBorder="1" applyAlignment="1">
      <alignment/>
    </xf>
    <xf numFmtId="0" fontId="0" fillId="2" borderId="3" xfId="0" applyFill="1" applyBorder="1" applyAlignment="1">
      <alignment/>
    </xf>
    <xf numFmtId="0" fontId="0" fillId="2" borderId="3" xfId="0" applyFill="1" applyBorder="1" applyAlignment="1">
      <alignment horizontal="right"/>
    </xf>
    <xf numFmtId="0" fontId="0" fillId="2" borderId="11" xfId="0" applyFill="1" applyBorder="1" applyAlignment="1">
      <alignment/>
    </xf>
    <xf numFmtId="0" fontId="0" fillId="2" borderId="9" xfId="0" applyFill="1" applyBorder="1" applyAlignment="1">
      <alignment horizontal="right"/>
    </xf>
    <xf numFmtId="0" fontId="10" fillId="2" borderId="1" xfId="0" applyFont="1" applyFill="1" applyBorder="1" applyAlignment="1">
      <alignment horizontal="right"/>
    </xf>
    <xf numFmtId="164" fontId="23" fillId="2" borderId="1" xfId="0" applyNumberFormat="1" applyFont="1" applyFill="1" applyBorder="1" applyAlignment="1">
      <alignment/>
    </xf>
    <xf numFmtId="0" fontId="0" fillId="2" borderId="12" xfId="0" applyFill="1" applyBorder="1" applyAlignment="1">
      <alignment horizontal="right"/>
    </xf>
    <xf numFmtId="0" fontId="10" fillId="2" borderId="3" xfId="0" applyFont="1" applyFill="1" applyBorder="1" applyAlignment="1">
      <alignment horizontal="right"/>
    </xf>
    <xf numFmtId="164" fontId="23" fillId="2" borderId="3" xfId="0" applyNumberFormat="1" applyFont="1" applyFill="1" applyBorder="1" applyAlignment="1">
      <alignment/>
    </xf>
    <xf numFmtId="0" fontId="23" fillId="2" borderId="11" xfId="0" applyFont="1" applyFill="1" applyBorder="1" applyAlignment="1">
      <alignment/>
    </xf>
    <xf numFmtId="0" fontId="5" fillId="2" borderId="0" xfId="0" applyFont="1" applyFill="1" applyBorder="1" applyAlignment="1">
      <alignment/>
    </xf>
    <xf numFmtId="0" fontId="23" fillId="2" borderId="10" xfId="0" applyFont="1" applyFill="1" applyBorder="1" applyAlignment="1">
      <alignment/>
    </xf>
    <xf numFmtId="0" fontId="21" fillId="2" borderId="5" xfId="0" applyFont="1" applyFill="1" applyBorder="1" applyAlignment="1">
      <alignment horizontal="center"/>
    </xf>
    <xf numFmtId="0" fontId="19" fillId="2" borderId="1" xfId="0" applyFont="1" applyFill="1" applyBorder="1" applyAlignment="1">
      <alignment/>
    </xf>
    <xf numFmtId="0" fontId="0" fillId="0" borderId="0" xfId="0"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xf>
    <xf numFmtId="0" fontId="0" fillId="3" borderId="2" xfId="0" applyFill="1" applyBorder="1" applyAlignment="1">
      <alignment horizontal="right"/>
    </xf>
    <xf numFmtId="0" fontId="0" fillId="3" borderId="2" xfId="0" applyFill="1" applyBorder="1" applyAlignment="1">
      <alignment/>
    </xf>
    <xf numFmtId="0" fontId="0" fillId="3" borderId="12" xfId="0" applyFill="1" applyBorder="1" applyAlignment="1">
      <alignment/>
    </xf>
    <xf numFmtId="0" fontId="0" fillId="3" borderId="3" xfId="0" applyFill="1" applyBorder="1" applyAlignment="1">
      <alignment horizontal="center"/>
    </xf>
    <xf numFmtId="0" fontId="0" fillId="3" borderId="11" xfId="0" applyFill="1" applyBorder="1" applyAlignment="1">
      <alignment/>
    </xf>
    <xf numFmtId="0" fontId="0" fillId="3" borderId="0" xfId="0" applyFill="1" applyBorder="1" applyAlignment="1">
      <alignment/>
    </xf>
    <xf numFmtId="0" fontId="1" fillId="2" borderId="14" xfId="0" applyFont="1" applyFill="1" applyBorder="1" applyAlignment="1">
      <alignment/>
    </xf>
    <xf numFmtId="166" fontId="1" fillId="2" borderId="0" xfId="0" applyNumberFormat="1" applyFont="1" applyFill="1" applyBorder="1" applyAlignment="1">
      <alignment horizontal="center"/>
    </xf>
    <xf numFmtId="166" fontId="1" fillId="2" borderId="8" xfId="0" applyNumberFormat="1" applyFont="1" applyFill="1" applyBorder="1" applyAlignment="1">
      <alignment horizontal="center"/>
    </xf>
    <xf numFmtId="0" fontId="1" fillId="2" borderId="15" xfId="0" applyFont="1" applyFill="1" applyBorder="1" applyAlignment="1">
      <alignment/>
    </xf>
    <xf numFmtId="0" fontId="1" fillId="2" borderId="16" xfId="0" applyFont="1" applyFill="1" applyBorder="1" applyAlignment="1">
      <alignment/>
    </xf>
    <xf numFmtId="1" fontId="14" fillId="0" borderId="0" xfId="0" applyNumberFormat="1" applyFont="1" applyFill="1" applyBorder="1" applyAlignment="1">
      <alignment/>
    </xf>
    <xf numFmtId="0" fontId="0" fillId="3" borderId="12" xfId="0" applyFill="1" applyBorder="1" applyAlignment="1">
      <alignment horizontal="center"/>
    </xf>
    <xf numFmtId="0" fontId="0" fillId="3" borderId="3" xfId="0" applyFill="1" applyBorder="1" applyAlignment="1">
      <alignment/>
    </xf>
    <xf numFmtId="0" fontId="17" fillId="0" borderId="0" xfId="0" applyFont="1" applyFill="1" applyBorder="1" applyAlignment="1">
      <alignment horizontal="center"/>
    </xf>
    <xf numFmtId="2" fontId="28" fillId="3" borderId="0" xfId="0" applyNumberFormat="1" applyFont="1" applyFill="1" applyBorder="1" applyAlignment="1">
      <alignment horizontal="center"/>
    </xf>
    <xf numFmtId="0" fontId="29" fillId="3" borderId="0" xfId="0" applyFont="1" applyFill="1" applyBorder="1" applyAlignment="1">
      <alignment horizontal="center"/>
    </xf>
    <xf numFmtId="0" fontId="28" fillId="3" borderId="3" xfId="0" applyFont="1" applyFill="1" applyBorder="1" applyAlignment="1">
      <alignment horizontal="center"/>
    </xf>
    <xf numFmtId="164" fontId="22" fillId="3" borderId="0" xfId="0" applyNumberFormat="1" applyFont="1" applyFill="1" applyBorder="1" applyAlignment="1">
      <alignment horizontal="center"/>
    </xf>
    <xf numFmtId="0" fontId="6" fillId="0" borderId="6" xfId="0" applyFont="1" applyFill="1" applyBorder="1" applyAlignment="1">
      <alignment/>
    </xf>
    <xf numFmtId="0" fontId="32" fillId="2" borderId="0" xfId="0" applyFont="1" applyFill="1" applyBorder="1" applyAlignment="1">
      <alignment horizontal="center"/>
    </xf>
    <xf numFmtId="0" fontId="1" fillId="2" borderId="2" xfId="0" applyFont="1" applyFill="1" applyBorder="1" applyAlignment="1">
      <alignment horizontal="left"/>
    </xf>
    <xf numFmtId="2" fontId="33" fillId="2" borderId="0" xfId="0" applyNumberFormat="1" applyFont="1" applyFill="1" applyBorder="1" applyAlignment="1">
      <alignment horizontal="left"/>
    </xf>
    <xf numFmtId="0" fontId="6" fillId="0" borderId="0" xfId="0" applyFont="1" applyFill="1" applyBorder="1" applyAlignment="1">
      <alignment/>
    </xf>
    <xf numFmtId="0" fontId="0" fillId="2" borderId="0" xfId="0" applyFill="1" applyAlignment="1">
      <alignment horizontal="center"/>
    </xf>
    <xf numFmtId="0" fontId="34" fillId="2" borderId="0" xfId="0" applyFont="1" applyFill="1" applyAlignment="1">
      <alignment/>
    </xf>
    <xf numFmtId="0" fontId="0" fillId="2" borderId="17" xfId="0" applyFill="1" applyBorder="1" applyAlignment="1">
      <alignment horizontal="right"/>
    </xf>
    <xf numFmtId="0" fontId="0" fillId="2" borderId="17" xfId="0" applyFill="1" applyBorder="1" applyAlignment="1">
      <alignment/>
    </xf>
    <xf numFmtId="1" fontId="0" fillId="2" borderId="17" xfId="0" applyNumberFormat="1" applyFill="1" applyBorder="1" applyAlignment="1">
      <alignment/>
    </xf>
    <xf numFmtId="0" fontId="0" fillId="0" borderId="0" xfId="0" applyFill="1" applyBorder="1" applyAlignment="1">
      <alignment horizontal="center"/>
    </xf>
    <xf numFmtId="0" fontId="0" fillId="0" borderId="0" xfId="0" applyFill="1" applyBorder="1" applyAlignment="1">
      <alignment horizontal="right"/>
    </xf>
    <xf numFmtId="0" fontId="26" fillId="0" borderId="0" xfId="0" applyFont="1" applyFill="1" applyBorder="1" applyAlignment="1">
      <alignment horizontal="center" vertical="center"/>
    </xf>
    <xf numFmtId="0" fontId="31" fillId="0" borderId="0" xfId="0" applyFont="1" applyFill="1" applyBorder="1" applyAlignment="1">
      <alignment horizontal="center" vertical="top"/>
    </xf>
    <xf numFmtId="0" fontId="36" fillId="2" borderId="17" xfId="0" applyFont="1" applyFill="1" applyBorder="1" applyAlignment="1" applyProtection="1">
      <alignment horizontal="center"/>
      <protection locked="0"/>
    </xf>
    <xf numFmtId="0" fontId="11" fillId="2" borderId="17" xfId="0" applyFont="1" applyFill="1" applyBorder="1" applyAlignment="1" applyProtection="1">
      <alignment horizontal="center"/>
      <protection locked="0"/>
    </xf>
    <xf numFmtId="0" fontId="9" fillId="2" borderId="17"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2" fontId="11" fillId="2" borderId="0" xfId="0" applyNumberFormat="1" applyFont="1" applyFill="1" applyBorder="1" applyAlignment="1" applyProtection="1">
      <alignment horizontal="center"/>
      <protection locked="0"/>
    </xf>
    <xf numFmtId="0" fontId="0" fillId="2" borderId="0" xfId="0" applyFill="1" applyBorder="1" applyAlignment="1">
      <alignment horizontal="center"/>
    </xf>
    <xf numFmtId="0" fontId="0" fillId="2" borderId="14" xfId="0" applyFill="1" applyBorder="1" applyAlignment="1">
      <alignment/>
    </xf>
    <xf numFmtId="0" fontId="0" fillId="2" borderId="14" xfId="0" applyFill="1" applyBorder="1" applyAlignment="1">
      <alignment horizontal="center"/>
    </xf>
    <xf numFmtId="0" fontId="0" fillId="2" borderId="14" xfId="0" applyFill="1" applyBorder="1" applyAlignment="1">
      <alignment horizontal="right"/>
    </xf>
    <xf numFmtId="0" fontId="34" fillId="2" borderId="14" xfId="0" applyFont="1" applyFill="1" applyBorder="1" applyAlignment="1">
      <alignment/>
    </xf>
    <xf numFmtId="0" fontId="0" fillId="2" borderId="7" xfId="0" applyFill="1" applyBorder="1" applyAlignment="1">
      <alignment/>
    </xf>
    <xf numFmtId="0" fontId="34" fillId="2" borderId="0" xfId="0" applyFont="1" applyFill="1" applyBorder="1" applyAlignment="1">
      <alignment/>
    </xf>
    <xf numFmtId="0" fontId="0" fillId="2" borderId="15" xfId="0" applyFill="1" applyBorder="1" applyAlignment="1">
      <alignment/>
    </xf>
    <xf numFmtId="0" fontId="30" fillId="2" borderId="0" xfId="0" applyFont="1" applyFill="1" applyBorder="1" applyAlignment="1">
      <alignment horizontal="center"/>
    </xf>
    <xf numFmtId="0" fontId="30" fillId="2" borderId="0" xfId="0" applyFont="1" applyFill="1" applyBorder="1" applyAlignment="1">
      <alignment horizontal="right"/>
    </xf>
    <xf numFmtId="0" fontId="30" fillId="2" borderId="0" xfId="0" applyFont="1" applyFill="1" applyBorder="1" applyAlignment="1">
      <alignment/>
    </xf>
    <xf numFmtId="0" fontId="0" fillId="2" borderId="8" xfId="0" applyFill="1" applyBorder="1" applyAlignment="1">
      <alignment/>
    </xf>
    <xf numFmtId="0" fontId="0" fillId="2" borderId="8" xfId="0" applyFill="1" applyBorder="1" applyAlignment="1">
      <alignment horizontal="center"/>
    </xf>
    <xf numFmtId="0" fontId="0" fillId="2" borderId="8" xfId="0" applyFill="1" applyBorder="1" applyAlignment="1">
      <alignment horizontal="right"/>
    </xf>
    <xf numFmtId="0" fontId="34" fillId="2" borderId="8" xfId="0" applyFont="1" applyFill="1" applyBorder="1" applyAlignment="1">
      <alignment/>
    </xf>
    <xf numFmtId="0" fontId="0" fillId="2" borderId="16" xfId="0" applyFill="1" applyBorder="1" applyAlignment="1">
      <alignment/>
    </xf>
    <xf numFmtId="0" fontId="0" fillId="0" borderId="0" xfId="0" applyFont="1" applyFill="1" applyBorder="1" applyAlignment="1">
      <alignment horizontal="center"/>
    </xf>
    <xf numFmtId="0" fontId="24" fillId="0" borderId="0" xfId="0" applyFont="1" applyAlignment="1">
      <alignment horizontal="center"/>
    </xf>
    <xf numFmtId="0" fontId="24" fillId="0" borderId="0" xfId="0" applyFont="1" applyAlignment="1">
      <alignment horizontal="right"/>
    </xf>
    <xf numFmtId="2" fontId="24" fillId="0" borderId="0" xfId="0" applyNumberFormat="1" applyFont="1" applyFill="1" applyBorder="1" applyAlignment="1">
      <alignment horizontal="right"/>
    </xf>
    <xf numFmtId="0" fontId="0" fillId="0" borderId="0" xfId="0"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center"/>
    </xf>
    <xf numFmtId="0" fontId="0" fillId="0" borderId="17" xfId="0" applyFont="1" applyFill="1" applyBorder="1" applyAlignment="1">
      <alignment horizontal="center" vertical="top"/>
    </xf>
    <xf numFmtId="0" fontId="17" fillId="3" borderId="17" xfId="0" applyFont="1" applyFill="1" applyBorder="1" applyAlignment="1">
      <alignment horizontal="center"/>
    </xf>
    <xf numFmtId="0" fontId="24" fillId="3" borderId="18" xfId="0" applyFont="1" applyFill="1" applyBorder="1" applyAlignment="1">
      <alignment horizontal="right"/>
    </xf>
    <xf numFmtId="0" fontId="24" fillId="3" borderId="19" xfId="0" applyFont="1" applyFill="1" applyBorder="1" applyAlignment="1">
      <alignment horizontal="center"/>
    </xf>
    <xf numFmtId="49" fontId="24" fillId="3" borderId="18" xfId="0" applyNumberFormat="1" applyFont="1" applyFill="1" applyBorder="1" applyAlignment="1">
      <alignment horizontal="right"/>
    </xf>
    <xf numFmtId="49" fontId="24" fillId="3" borderId="19" xfId="0" applyNumberFormat="1" applyFont="1" applyFill="1" applyBorder="1" applyAlignment="1">
      <alignment horizontal="center"/>
    </xf>
    <xf numFmtId="2" fontId="24" fillId="3" borderId="20" xfId="0" applyNumberFormat="1" applyFont="1" applyFill="1" applyBorder="1" applyAlignment="1">
      <alignment horizontal="right"/>
    </xf>
    <xf numFmtId="0" fontId="24" fillId="3" borderId="21" xfId="0" applyFont="1" applyFill="1" applyBorder="1" applyAlignment="1">
      <alignment horizontal="center"/>
    </xf>
    <xf numFmtId="0" fontId="24" fillId="0" borderId="22" xfId="0" applyFont="1" applyBorder="1" applyAlignment="1">
      <alignment horizontal="center"/>
    </xf>
    <xf numFmtId="0" fontId="0" fillId="0" borderId="23" xfId="0" applyFont="1" applyFill="1" applyBorder="1" applyAlignment="1">
      <alignment horizontal="center"/>
    </xf>
    <xf numFmtId="0" fontId="24" fillId="0" borderId="24" xfId="0" applyFont="1" applyBorder="1" applyAlignment="1">
      <alignment horizontal="center"/>
    </xf>
    <xf numFmtId="2" fontId="24" fillId="0" borderId="18" xfId="0" applyNumberFormat="1" applyFont="1" applyFill="1" applyBorder="1" applyAlignment="1">
      <alignment horizontal="center"/>
    </xf>
    <xf numFmtId="0" fontId="24" fillId="0" borderId="19" xfId="0" applyFont="1" applyBorder="1" applyAlignment="1">
      <alignment horizontal="center"/>
    </xf>
    <xf numFmtId="0" fontId="24" fillId="0" borderId="18" xfId="0" applyFont="1" applyFill="1" applyBorder="1" applyAlignment="1">
      <alignment horizontal="center" vertical="top"/>
    </xf>
    <xf numFmtId="0" fontId="0" fillId="0" borderId="25" xfId="0" applyFont="1" applyFill="1" applyBorder="1" applyAlignment="1">
      <alignment horizontal="center"/>
    </xf>
    <xf numFmtId="0" fontId="24" fillId="0" borderId="21" xfId="0" applyFont="1" applyBorder="1" applyAlignment="1">
      <alignment horizontal="center"/>
    </xf>
    <xf numFmtId="2" fontId="36" fillId="3" borderId="25" xfId="0" applyNumberFormat="1" applyFont="1" applyFill="1" applyBorder="1" applyAlignment="1">
      <alignment horizontal="center"/>
    </xf>
    <xf numFmtId="2" fontId="24" fillId="0" borderId="20" xfId="0" applyNumberFormat="1" applyFont="1" applyFill="1" applyBorder="1" applyAlignment="1">
      <alignment horizontal="center"/>
    </xf>
    <xf numFmtId="164" fontId="1" fillId="2" borderId="5" xfId="0" applyNumberFormat="1" applyFont="1" applyFill="1" applyBorder="1" applyAlignment="1">
      <alignment/>
    </xf>
    <xf numFmtId="0" fontId="1" fillId="0" borderId="8" xfId="0" applyFont="1" applyBorder="1" applyAlignment="1">
      <alignment horizontal="center"/>
    </xf>
    <xf numFmtId="2" fontId="17" fillId="2" borderId="7" xfId="0" applyNumberFormat="1" applyFont="1" applyFill="1" applyBorder="1" applyAlignment="1">
      <alignment/>
    </xf>
    <xf numFmtId="0" fontId="17" fillId="2" borderId="15" xfId="0" applyFont="1" applyFill="1" applyBorder="1" applyAlignment="1">
      <alignment/>
    </xf>
    <xf numFmtId="0" fontId="17" fillId="2" borderId="16" xfId="0" applyFont="1" applyFill="1" applyBorder="1" applyAlignment="1">
      <alignment/>
    </xf>
    <xf numFmtId="0" fontId="0" fillId="2" borderId="2" xfId="0" applyFill="1" applyBorder="1" applyAlignment="1">
      <alignment horizontal="right"/>
    </xf>
    <xf numFmtId="0" fontId="23" fillId="2" borderId="0" xfId="0" applyFont="1" applyFill="1" applyBorder="1" applyAlignment="1">
      <alignment/>
    </xf>
    <xf numFmtId="0" fontId="23" fillId="2" borderId="6" xfId="0" applyFont="1" applyFill="1" applyBorder="1" applyAlignment="1">
      <alignment/>
    </xf>
    <xf numFmtId="0" fontId="11" fillId="2" borderId="0" xfId="0" applyFont="1" applyFill="1" applyBorder="1" applyAlignment="1">
      <alignment horizontal="center"/>
    </xf>
    <xf numFmtId="0" fontId="8" fillId="0" borderId="0" xfId="0" applyFont="1" applyAlignment="1">
      <alignment horizontal="left"/>
    </xf>
    <xf numFmtId="0" fontId="16" fillId="2" borderId="0" xfId="0" applyFont="1" applyFill="1" applyAlignment="1">
      <alignment/>
    </xf>
    <xf numFmtId="0" fontId="0" fillId="3" borderId="6" xfId="0" applyFill="1" applyBorder="1" applyAlignment="1">
      <alignment/>
    </xf>
    <xf numFmtId="0" fontId="0" fillId="0" borderId="0" xfId="0" applyFill="1" applyBorder="1" applyAlignment="1">
      <alignment/>
    </xf>
    <xf numFmtId="0" fontId="15" fillId="3" borderId="2" xfId="0" applyFont="1" applyFill="1" applyBorder="1" applyAlignment="1">
      <alignment horizontal="right"/>
    </xf>
    <xf numFmtId="0" fontId="0" fillId="3" borderId="9" xfId="0" applyFill="1" applyBorder="1" applyAlignment="1">
      <alignment horizontal="right"/>
    </xf>
    <xf numFmtId="0" fontId="17" fillId="0" borderId="1" xfId="0" applyFont="1" applyFill="1" applyBorder="1" applyAlignment="1">
      <alignment horizontal="center"/>
    </xf>
    <xf numFmtId="0" fontId="0" fillId="3" borderId="10" xfId="0" applyFill="1" applyBorder="1" applyAlignment="1">
      <alignment/>
    </xf>
    <xf numFmtId="0" fontId="1" fillId="0" borderId="0" xfId="0" applyFont="1" applyFill="1" applyBorder="1" applyAlignment="1">
      <alignment horizontal="right"/>
    </xf>
    <xf numFmtId="164" fontId="28" fillId="3" borderId="0" xfId="0" applyNumberFormat="1" applyFont="1" applyFill="1" applyBorder="1" applyAlignment="1">
      <alignment horizontal="center"/>
    </xf>
    <xf numFmtId="164" fontId="0" fillId="0" borderId="0" xfId="0" applyNumberFormat="1" applyAlignment="1">
      <alignment/>
    </xf>
    <xf numFmtId="0" fontId="23" fillId="2" borderId="0" xfId="0" applyFont="1" applyFill="1" applyBorder="1" applyAlignment="1">
      <alignment horizontal="center"/>
    </xf>
    <xf numFmtId="0" fontId="37" fillId="2" borderId="9" xfId="0" applyFont="1" applyFill="1" applyBorder="1" applyAlignment="1">
      <alignment/>
    </xf>
    <xf numFmtId="0" fontId="15" fillId="3" borderId="2" xfId="0" applyFont="1" applyFill="1" applyBorder="1" applyAlignment="1">
      <alignment horizontal="center"/>
    </xf>
    <xf numFmtId="0" fontId="15" fillId="0" borderId="0" xfId="0" applyFont="1" applyAlignment="1">
      <alignment/>
    </xf>
    <xf numFmtId="0" fontId="0" fillId="3" borderId="12" xfId="0" applyFill="1" applyBorder="1" applyAlignment="1">
      <alignment horizontal="center"/>
    </xf>
    <xf numFmtId="0" fontId="0" fillId="0" borderId="3" xfId="0" applyBorder="1" applyAlignment="1">
      <alignment/>
    </xf>
    <xf numFmtId="0" fontId="26" fillId="0" borderId="22" xfId="0" applyFont="1" applyFill="1" applyBorder="1" applyAlignment="1">
      <alignment horizontal="center" vertical="center"/>
    </xf>
    <xf numFmtId="0" fontId="2"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Border="1" applyAlignment="1">
      <alignment/>
    </xf>
    <xf numFmtId="0" fontId="0" fillId="0" borderId="0" xfId="0" applyBorder="1" applyAlignment="1">
      <alignment/>
    </xf>
    <xf numFmtId="0" fontId="0" fillId="0" borderId="6" xfId="0" applyBorder="1" applyAlignment="1">
      <alignment/>
    </xf>
    <xf numFmtId="0" fontId="3" fillId="2" borderId="0" xfId="0" applyFont="1" applyFill="1" applyBorder="1" applyAlignment="1">
      <alignment/>
    </xf>
    <xf numFmtId="0" fontId="0" fillId="0" borderId="2" xfId="0" applyBorder="1" applyAlignment="1">
      <alignment horizontal="center"/>
    </xf>
    <xf numFmtId="0" fontId="0" fillId="0" borderId="0" xfId="0" applyAlignment="1">
      <alignment horizontal="center"/>
    </xf>
    <xf numFmtId="0" fontId="15" fillId="3" borderId="2" xfId="0" applyFont="1" applyFill="1" applyBorder="1" applyAlignment="1">
      <alignment horizontal="right" vertical="center"/>
    </xf>
    <xf numFmtId="0" fontId="15" fillId="3" borderId="2" xfId="0" applyFont="1" applyFill="1" applyBorder="1" applyAlignment="1">
      <alignment/>
    </xf>
    <xf numFmtId="0" fontId="15" fillId="3" borderId="12" xfId="0" applyFont="1" applyFill="1" applyBorder="1" applyAlignment="1">
      <alignment/>
    </xf>
    <xf numFmtId="164" fontId="22" fillId="3" borderId="0" xfId="0" applyNumberFormat="1" applyFont="1" applyFill="1" applyBorder="1" applyAlignment="1">
      <alignment horizontal="center" vertical="center"/>
    </xf>
    <xf numFmtId="164" fontId="22" fillId="3" borderId="3" xfId="0" applyNumberFormat="1" applyFont="1" applyFill="1" applyBorder="1" applyAlignment="1">
      <alignment horizontal="center" vertical="center"/>
    </xf>
    <xf numFmtId="0" fontId="0" fillId="3" borderId="6" xfId="0" applyFill="1" applyBorder="1" applyAlignment="1">
      <alignment horizontal="left" vertical="center"/>
    </xf>
    <xf numFmtId="0" fontId="0" fillId="3" borderId="11" xfId="0" applyFill="1" applyBorder="1" applyAlignment="1">
      <alignment horizontal="left" vertical="center"/>
    </xf>
    <xf numFmtId="0" fontId="26" fillId="0" borderId="26" xfId="0" applyFont="1" applyBorder="1" applyAlignment="1">
      <alignment horizontal="center"/>
    </xf>
    <xf numFmtId="0" fontId="26" fillId="0" borderId="27" xfId="0" applyFont="1" applyBorder="1" applyAlignment="1">
      <alignment horizontal="center"/>
    </xf>
    <xf numFmtId="0" fontId="26" fillId="0" borderId="28" xfId="0" applyFont="1" applyBorder="1" applyAlignment="1">
      <alignment horizontal="center"/>
    </xf>
    <xf numFmtId="0" fontId="15" fillId="3" borderId="2" xfId="0" applyFont="1" applyFill="1" applyBorder="1" applyAlignment="1">
      <alignment horizontal="right"/>
    </xf>
    <xf numFmtId="0" fontId="15" fillId="3" borderId="0" xfId="0" applyFont="1" applyFill="1" applyBorder="1" applyAlignment="1">
      <alignment horizontal="right"/>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0" fillId="3" borderId="2" xfId="0" applyFill="1" applyBorder="1" applyAlignment="1">
      <alignment horizontal="right"/>
    </xf>
    <xf numFmtId="0" fontId="0" fillId="3" borderId="0" xfId="0" applyFill="1" applyBorder="1" applyAlignment="1">
      <alignment horizontal="right"/>
    </xf>
    <xf numFmtId="0" fontId="0" fillId="3" borderId="0" xfId="0" applyFill="1" applyBorder="1" applyAlignment="1">
      <alignment/>
    </xf>
    <xf numFmtId="0" fontId="0" fillId="3" borderId="6" xfId="0" applyFill="1" applyBorder="1" applyAlignment="1">
      <alignment/>
    </xf>
    <xf numFmtId="0" fontId="26" fillId="0" borderId="23" xfId="0" applyFont="1" applyFill="1" applyBorder="1" applyAlignment="1">
      <alignment horizontal="center"/>
    </xf>
    <xf numFmtId="0" fontId="26" fillId="0" borderId="24" xfId="0" applyFont="1" applyFill="1" applyBorder="1" applyAlignment="1">
      <alignment horizontal="center"/>
    </xf>
    <xf numFmtId="0" fontId="26" fillId="2" borderId="26" xfId="0" applyFont="1" applyFill="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27" fillId="0" borderId="26" xfId="0" applyFont="1" applyBorder="1" applyAlignment="1">
      <alignment horizontal="center" vertical="center"/>
    </xf>
    <xf numFmtId="0" fontId="0" fillId="0" borderId="0" xfId="0" applyAlignment="1">
      <alignment/>
    </xf>
    <xf numFmtId="0" fontId="15" fillId="2" borderId="17" xfId="0" applyFont="1" applyFill="1" applyBorder="1" applyAlignment="1">
      <alignment horizontal="center"/>
    </xf>
    <xf numFmtId="0" fontId="15" fillId="2" borderId="17" xfId="0" applyFont="1" applyFill="1" applyBorder="1" applyAlignment="1">
      <alignment horizontal="right"/>
    </xf>
    <xf numFmtId="0" fontId="35"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142875</xdr:rowOff>
    </xdr:from>
    <xdr:to>
      <xdr:col>6</xdr:col>
      <xdr:colOff>0</xdr:colOff>
      <xdr:row>29</xdr:row>
      <xdr:rowOff>28575</xdr:rowOff>
    </xdr:to>
    <xdr:sp>
      <xdr:nvSpPr>
        <xdr:cNvPr id="1" name="Rectangle 182"/>
        <xdr:cNvSpPr>
          <a:spLocks/>
        </xdr:cNvSpPr>
      </xdr:nvSpPr>
      <xdr:spPr>
        <a:xfrm>
          <a:off x="685800" y="2628900"/>
          <a:ext cx="3390900" cy="3409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xdr:row>
      <xdr:rowOff>0</xdr:rowOff>
    </xdr:from>
    <xdr:to>
      <xdr:col>7</xdr:col>
      <xdr:colOff>457200</xdr:colOff>
      <xdr:row>12</xdr:row>
      <xdr:rowOff>85725</xdr:rowOff>
    </xdr:to>
    <xdr:sp>
      <xdr:nvSpPr>
        <xdr:cNvPr id="2" name="Rectangle 352"/>
        <xdr:cNvSpPr>
          <a:spLocks/>
        </xdr:cNvSpPr>
      </xdr:nvSpPr>
      <xdr:spPr>
        <a:xfrm>
          <a:off x="685800" y="942975"/>
          <a:ext cx="4276725" cy="1628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15</xdr:row>
      <xdr:rowOff>66675</xdr:rowOff>
    </xdr:from>
    <xdr:to>
      <xdr:col>13</xdr:col>
      <xdr:colOff>276225</xdr:colOff>
      <xdr:row>15</xdr:row>
      <xdr:rowOff>66675</xdr:rowOff>
    </xdr:to>
    <xdr:sp>
      <xdr:nvSpPr>
        <xdr:cNvPr id="3" name="Line 389"/>
        <xdr:cNvSpPr>
          <a:spLocks/>
        </xdr:cNvSpPr>
      </xdr:nvSpPr>
      <xdr:spPr>
        <a:xfrm>
          <a:off x="7677150" y="3152775"/>
          <a:ext cx="390525" cy="0"/>
        </a:xfrm>
        <a:prstGeom prst="line">
          <a:avLst/>
        </a:prstGeom>
        <a:no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15</xdr:row>
      <xdr:rowOff>66675</xdr:rowOff>
    </xdr:from>
    <xdr:to>
      <xdr:col>13</xdr:col>
      <xdr:colOff>47625</xdr:colOff>
      <xdr:row>16</xdr:row>
      <xdr:rowOff>0</xdr:rowOff>
    </xdr:to>
    <xdr:sp>
      <xdr:nvSpPr>
        <xdr:cNvPr id="4" name="Line 390"/>
        <xdr:cNvSpPr>
          <a:spLocks/>
        </xdr:cNvSpPr>
      </xdr:nvSpPr>
      <xdr:spPr>
        <a:xfrm flipV="1">
          <a:off x="7839075" y="3152775"/>
          <a:ext cx="0" cy="180975"/>
        </a:xfrm>
        <a:prstGeom prst="line">
          <a:avLst/>
        </a:prstGeom>
        <a:noFill/>
        <a:ln w="9525" cmpd="sng">
          <a:solidFill>
            <a:srgbClr val="FF33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676275</xdr:colOff>
      <xdr:row>18</xdr:row>
      <xdr:rowOff>180975</xdr:rowOff>
    </xdr:from>
    <xdr:to>
      <xdr:col>13</xdr:col>
      <xdr:colOff>247650</xdr:colOff>
      <xdr:row>18</xdr:row>
      <xdr:rowOff>180975</xdr:rowOff>
    </xdr:to>
    <xdr:sp>
      <xdr:nvSpPr>
        <xdr:cNvPr id="5" name="Line 391"/>
        <xdr:cNvSpPr>
          <a:spLocks/>
        </xdr:cNvSpPr>
      </xdr:nvSpPr>
      <xdr:spPr>
        <a:xfrm>
          <a:off x="7620000" y="4038600"/>
          <a:ext cx="419100" cy="0"/>
        </a:xfrm>
        <a:prstGeom prst="line">
          <a:avLst/>
        </a:prstGeom>
        <a:no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17</xdr:row>
      <xdr:rowOff>142875</xdr:rowOff>
    </xdr:from>
    <xdr:to>
      <xdr:col>13</xdr:col>
      <xdr:colOff>47625</xdr:colOff>
      <xdr:row>18</xdr:row>
      <xdr:rowOff>190500</xdr:rowOff>
    </xdr:to>
    <xdr:sp>
      <xdr:nvSpPr>
        <xdr:cNvPr id="6" name="Line 392"/>
        <xdr:cNvSpPr>
          <a:spLocks/>
        </xdr:cNvSpPr>
      </xdr:nvSpPr>
      <xdr:spPr>
        <a:xfrm>
          <a:off x="7839075" y="3724275"/>
          <a:ext cx="0" cy="323850"/>
        </a:xfrm>
        <a:prstGeom prst="line">
          <a:avLst/>
        </a:prstGeom>
        <a:noFill/>
        <a:ln w="9525" cmpd="sng">
          <a:solidFill>
            <a:srgbClr val="FF33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18</xdr:row>
      <xdr:rowOff>104775</xdr:rowOff>
    </xdr:from>
    <xdr:to>
      <xdr:col>9</xdr:col>
      <xdr:colOff>295275</xdr:colOff>
      <xdr:row>20</xdr:row>
      <xdr:rowOff>142875</xdr:rowOff>
    </xdr:to>
    <xdr:sp>
      <xdr:nvSpPr>
        <xdr:cNvPr id="7" name="Line 393"/>
        <xdr:cNvSpPr>
          <a:spLocks/>
        </xdr:cNvSpPr>
      </xdr:nvSpPr>
      <xdr:spPr>
        <a:xfrm>
          <a:off x="5981700" y="3962400"/>
          <a:ext cx="0" cy="4286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19</xdr:row>
      <xdr:rowOff>104775</xdr:rowOff>
    </xdr:from>
    <xdr:to>
      <xdr:col>11</xdr:col>
      <xdr:colOff>314325</xdr:colOff>
      <xdr:row>20</xdr:row>
      <xdr:rowOff>152400</xdr:rowOff>
    </xdr:to>
    <xdr:sp>
      <xdr:nvSpPr>
        <xdr:cNvPr id="8" name="Line 394"/>
        <xdr:cNvSpPr>
          <a:spLocks/>
        </xdr:cNvSpPr>
      </xdr:nvSpPr>
      <xdr:spPr>
        <a:xfrm>
          <a:off x="7258050" y="4152900"/>
          <a:ext cx="0" cy="2476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19</xdr:row>
      <xdr:rowOff>171450</xdr:rowOff>
    </xdr:from>
    <xdr:to>
      <xdr:col>11</xdr:col>
      <xdr:colOff>314325</xdr:colOff>
      <xdr:row>19</xdr:row>
      <xdr:rowOff>171450</xdr:rowOff>
    </xdr:to>
    <xdr:sp>
      <xdr:nvSpPr>
        <xdr:cNvPr id="9" name="Line 395"/>
        <xdr:cNvSpPr>
          <a:spLocks/>
        </xdr:cNvSpPr>
      </xdr:nvSpPr>
      <xdr:spPr>
        <a:xfrm>
          <a:off x="6877050" y="4219575"/>
          <a:ext cx="3810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19</xdr:row>
      <xdr:rowOff>171450</xdr:rowOff>
    </xdr:from>
    <xdr:to>
      <xdr:col>9</xdr:col>
      <xdr:colOff>638175</xdr:colOff>
      <xdr:row>19</xdr:row>
      <xdr:rowOff>171450</xdr:rowOff>
    </xdr:to>
    <xdr:sp>
      <xdr:nvSpPr>
        <xdr:cNvPr id="10" name="Line 396"/>
        <xdr:cNvSpPr>
          <a:spLocks/>
        </xdr:cNvSpPr>
      </xdr:nvSpPr>
      <xdr:spPr>
        <a:xfrm flipH="1">
          <a:off x="5981700" y="4219575"/>
          <a:ext cx="3429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15</xdr:row>
      <xdr:rowOff>38100</xdr:rowOff>
    </xdr:from>
    <xdr:to>
      <xdr:col>11</xdr:col>
      <xdr:colOff>609600</xdr:colOff>
      <xdr:row>18</xdr:row>
      <xdr:rowOff>152400</xdr:rowOff>
    </xdr:to>
    <xdr:grpSp>
      <xdr:nvGrpSpPr>
        <xdr:cNvPr id="11" name="Group 397"/>
        <xdr:cNvGrpSpPr>
          <a:grpSpLocks/>
        </xdr:cNvGrpSpPr>
      </xdr:nvGrpSpPr>
      <xdr:grpSpPr>
        <a:xfrm>
          <a:off x="5686425" y="3124200"/>
          <a:ext cx="1866900" cy="885825"/>
          <a:chOff x="1872" y="1568"/>
          <a:chExt cx="2952" cy="1259"/>
        </a:xfrm>
        <a:solidFill>
          <a:srgbClr val="FFFFFF"/>
        </a:solidFill>
      </xdr:grpSpPr>
      <xdr:sp>
        <xdr:nvSpPr>
          <xdr:cNvPr id="12" name="AutoShape 398"/>
          <xdr:cNvSpPr>
            <a:spLocks/>
          </xdr:cNvSpPr>
        </xdr:nvSpPr>
        <xdr:spPr>
          <a:xfrm rot="16200000">
            <a:off x="1872" y="1584"/>
            <a:ext cx="2952" cy="1224"/>
          </a:xfrm>
          <a:prstGeom prst="can">
            <a:avLst>
              <a:gd name="adj" fmla="val -36435"/>
            </a:avLst>
          </a:prstGeom>
          <a:gradFill rotWithShape="1">
            <a:gsLst>
              <a:gs pos="0">
                <a:srgbClr val="D7AC81"/>
              </a:gs>
              <a:gs pos="50000">
                <a:srgbClr val="FFCC99"/>
              </a:gs>
              <a:gs pos="100000">
                <a:srgbClr val="D7AC81"/>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399"/>
          <xdr:cNvSpPr>
            <a:spLocks/>
          </xdr:cNvSpPr>
        </xdr:nvSpPr>
        <xdr:spPr>
          <a:xfrm rot="16200000" flipV="1">
            <a:off x="230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400"/>
          <xdr:cNvSpPr>
            <a:spLocks/>
          </xdr:cNvSpPr>
        </xdr:nvSpPr>
        <xdr:spPr>
          <a:xfrm rot="16200000" flipV="1">
            <a:off x="237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01"/>
          <xdr:cNvSpPr>
            <a:spLocks/>
          </xdr:cNvSpPr>
        </xdr:nvSpPr>
        <xdr:spPr>
          <a:xfrm rot="16200000" flipV="1">
            <a:off x="244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02"/>
          <xdr:cNvSpPr>
            <a:spLocks/>
          </xdr:cNvSpPr>
        </xdr:nvSpPr>
        <xdr:spPr>
          <a:xfrm rot="16200000" flipV="1">
            <a:off x="252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403"/>
          <xdr:cNvSpPr>
            <a:spLocks/>
          </xdr:cNvSpPr>
        </xdr:nvSpPr>
        <xdr:spPr>
          <a:xfrm rot="16200000" flipV="1">
            <a:off x="259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404"/>
          <xdr:cNvSpPr>
            <a:spLocks/>
          </xdr:cNvSpPr>
        </xdr:nvSpPr>
        <xdr:spPr>
          <a:xfrm rot="16200000" flipV="1">
            <a:off x="266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405"/>
          <xdr:cNvSpPr>
            <a:spLocks/>
          </xdr:cNvSpPr>
        </xdr:nvSpPr>
        <xdr:spPr>
          <a:xfrm rot="16200000" flipV="1">
            <a:off x="273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406"/>
          <xdr:cNvSpPr>
            <a:spLocks/>
          </xdr:cNvSpPr>
        </xdr:nvSpPr>
        <xdr:spPr>
          <a:xfrm rot="16200000" flipV="1">
            <a:off x="280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407"/>
          <xdr:cNvSpPr>
            <a:spLocks/>
          </xdr:cNvSpPr>
        </xdr:nvSpPr>
        <xdr:spPr>
          <a:xfrm rot="16200000" flipV="1">
            <a:off x="280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408"/>
          <xdr:cNvSpPr>
            <a:spLocks/>
          </xdr:cNvSpPr>
        </xdr:nvSpPr>
        <xdr:spPr>
          <a:xfrm rot="16200000" flipV="1">
            <a:off x="288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409"/>
          <xdr:cNvSpPr>
            <a:spLocks/>
          </xdr:cNvSpPr>
        </xdr:nvSpPr>
        <xdr:spPr>
          <a:xfrm rot="16200000" flipV="1">
            <a:off x="295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410"/>
          <xdr:cNvSpPr>
            <a:spLocks/>
          </xdr:cNvSpPr>
        </xdr:nvSpPr>
        <xdr:spPr>
          <a:xfrm rot="16200000" flipV="1">
            <a:off x="302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411"/>
          <xdr:cNvSpPr>
            <a:spLocks/>
          </xdr:cNvSpPr>
        </xdr:nvSpPr>
        <xdr:spPr>
          <a:xfrm rot="16200000" flipV="1">
            <a:off x="309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412"/>
          <xdr:cNvSpPr>
            <a:spLocks/>
          </xdr:cNvSpPr>
        </xdr:nvSpPr>
        <xdr:spPr>
          <a:xfrm rot="16200000" flipV="1">
            <a:off x="316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413"/>
          <xdr:cNvSpPr>
            <a:spLocks/>
          </xdr:cNvSpPr>
        </xdr:nvSpPr>
        <xdr:spPr>
          <a:xfrm rot="16200000" flipV="1">
            <a:off x="324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414"/>
          <xdr:cNvSpPr>
            <a:spLocks/>
          </xdr:cNvSpPr>
        </xdr:nvSpPr>
        <xdr:spPr>
          <a:xfrm rot="16200000" flipV="1">
            <a:off x="331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415"/>
          <xdr:cNvSpPr>
            <a:spLocks/>
          </xdr:cNvSpPr>
        </xdr:nvSpPr>
        <xdr:spPr>
          <a:xfrm rot="16200000" flipV="1">
            <a:off x="338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416"/>
          <xdr:cNvSpPr>
            <a:spLocks/>
          </xdr:cNvSpPr>
        </xdr:nvSpPr>
        <xdr:spPr>
          <a:xfrm rot="16200000" flipV="1">
            <a:off x="345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417"/>
          <xdr:cNvSpPr>
            <a:spLocks/>
          </xdr:cNvSpPr>
        </xdr:nvSpPr>
        <xdr:spPr>
          <a:xfrm rot="16200000" flipV="1">
            <a:off x="352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418"/>
          <xdr:cNvSpPr>
            <a:spLocks/>
          </xdr:cNvSpPr>
        </xdr:nvSpPr>
        <xdr:spPr>
          <a:xfrm rot="16200000" flipV="1">
            <a:off x="360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419"/>
          <xdr:cNvSpPr>
            <a:spLocks/>
          </xdr:cNvSpPr>
        </xdr:nvSpPr>
        <xdr:spPr>
          <a:xfrm rot="16200000" flipV="1">
            <a:off x="367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420"/>
          <xdr:cNvSpPr>
            <a:spLocks/>
          </xdr:cNvSpPr>
        </xdr:nvSpPr>
        <xdr:spPr>
          <a:xfrm rot="16200000" flipV="1">
            <a:off x="374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421"/>
          <xdr:cNvSpPr>
            <a:spLocks/>
          </xdr:cNvSpPr>
        </xdr:nvSpPr>
        <xdr:spPr>
          <a:xfrm rot="16200000" flipV="1">
            <a:off x="381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422"/>
          <xdr:cNvSpPr>
            <a:spLocks/>
          </xdr:cNvSpPr>
        </xdr:nvSpPr>
        <xdr:spPr>
          <a:xfrm rot="16200000" flipV="1">
            <a:off x="388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423"/>
          <xdr:cNvSpPr>
            <a:spLocks/>
          </xdr:cNvSpPr>
        </xdr:nvSpPr>
        <xdr:spPr>
          <a:xfrm rot="16200000" flipV="1">
            <a:off x="388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424"/>
          <xdr:cNvSpPr>
            <a:spLocks/>
          </xdr:cNvSpPr>
        </xdr:nvSpPr>
        <xdr:spPr>
          <a:xfrm rot="16200000" flipV="1">
            <a:off x="396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425"/>
          <xdr:cNvSpPr>
            <a:spLocks/>
          </xdr:cNvSpPr>
        </xdr:nvSpPr>
        <xdr:spPr>
          <a:xfrm rot="16200000" flipV="1">
            <a:off x="4032"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26"/>
          <xdr:cNvSpPr>
            <a:spLocks/>
          </xdr:cNvSpPr>
        </xdr:nvSpPr>
        <xdr:spPr>
          <a:xfrm rot="16200000" flipV="1">
            <a:off x="4104"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27"/>
          <xdr:cNvSpPr>
            <a:spLocks/>
          </xdr:cNvSpPr>
        </xdr:nvSpPr>
        <xdr:spPr>
          <a:xfrm rot="16200000" flipV="1">
            <a:off x="4176"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428"/>
          <xdr:cNvSpPr>
            <a:spLocks/>
          </xdr:cNvSpPr>
        </xdr:nvSpPr>
        <xdr:spPr>
          <a:xfrm rot="16200000" flipV="1">
            <a:off x="4248"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429"/>
          <xdr:cNvSpPr>
            <a:spLocks/>
          </xdr:cNvSpPr>
        </xdr:nvSpPr>
        <xdr:spPr>
          <a:xfrm rot="16200000" flipV="1">
            <a:off x="4320" y="1568"/>
            <a:ext cx="180" cy="1259"/>
          </a:xfrm>
          <a:prstGeom prst="arc">
            <a:avLst>
              <a:gd name="adj1" fmla="val -54380699"/>
              <a:gd name="adj2" fmla="val 49986"/>
            </a:avLst>
          </a:prstGeom>
          <a:solidFill>
            <a:srgbClr val="FFFFFF"/>
          </a:solidFill>
          <a:ln w="9525" cmpd="sng">
            <a:solidFill>
              <a:srgbClr val="9933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9</xdr:col>
      <xdr:colOff>466725</xdr:colOff>
      <xdr:row>19</xdr:row>
      <xdr:rowOff>19050</xdr:rowOff>
    </xdr:from>
    <xdr:to>
      <xdr:col>11</xdr:col>
      <xdr:colOff>104775</xdr:colOff>
      <xdr:row>21</xdr:row>
      <xdr:rowOff>0</xdr:rowOff>
    </xdr:to>
    <xdr:sp>
      <xdr:nvSpPr>
        <xdr:cNvPr id="44" name="TextBox 431"/>
        <xdr:cNvSpPr txBox="1">
          <a:spLocks noChangeArrowheads="1"/>
        </xdr:cNvSpPr>
      </xdr:nvSpPr>
      <xdr:spPr>
        <a:xfrm>
          <a:off x="6153150" y="4067175"/>
          <a:ext cx="895350" cy="381000"/>
        </a:xfrm>
        <a:prstGeom prst="rect">
          <a:avLst/>
        </a:prstGeom>
        <a:noFill/>
        <a:ln w="9525" cmpd="sng">
          <a:noFill/>
        </a:ln>
      </xdr:spPr>
      <xdr:txBody>
        <a:bodyPr vertOverflow="clip" wrap="square"/>
        <a:p>
          <a:pPr algn="ctr">
            <a:defRPr/>
          </a:pPr>
          <a:r>
            <a:rPr lang="en-US" cap="none" sz="1000" b="0" i="0" u="none" baseline="0">
              <a:solidFill>
                <a:srgbClr val="0000FF"/>
              </a:solidFill>
              <a:latin typeface="Arial"/>
              <a:ea typeface="Arial"/>
              <a:cs typeface="Arial"/>
            </a:rPr>
            <a:t>COIL
LENGTH</a:t>
          </a:r>
        </a:p>
      </xdr:txBody>
    </xdr:sp>
    <xdr:clientData/>
  </xdr:twoCellAnchor>
  <xdr:twoCellAnchor>
    <xdr:from>
      <xdr:col>11</xdr:col>
      <xdr:colOff>581025</xdr:colOff>
      <xdr:row>16</xdr:row>
      <xdr:rowOff>19050</xdr:rowOff>
    </xdr:from>
    <xdr:to>
      <xdr:col>13</xdr:col>
      <xdr:colOff>504825</xdr:colOff>
      <xdr:row>17</xdr:row>
      <xdr:rowOff>142875</xdr:rowOff>
    </xdr:to>
    <xdr:sp>
      <xdr:nvSpPr>
        <xdr:cNvPr id="45" name="TextBox 432"/>
        <xdr:cNvSpPr txBox="1">
          <a:spLocks noChangeArrowheads="1"/>
        </xdr:cNvSpPr>
      </xdr:nvSpPr>
      <xdr:spPr>
        <a:xfrm>
          <a:off x="7524750" y="3352800"/>
          <a:ext cx="771525" cy="371475"/>
        </a:xfrm>
        <a:prstGeom prst="rect">
          <a:avLst/>
        </a:prstGeom>
        <a:noFill/>
        <a:ln w="9525" cmpd="sng">
          <a:noFill/>
        </a:ln>
      </xdr:spPr>
      <xdr:txBody>
        <a:bodyPr vertOverflow="clip" wrap="square"/>
        <a:p>
          <a:pPr algn="ctr">
            <a:defRPr/>
          </a:pPr>
          <a:r>
            <a:rPr lang="en-US" cap="none" sz="1000" b="0" i="0" u="none" baseline="0">
              <a:solidFill>
                <a:srgbClr val="FF0000"/>
              </a:solidFill>
              <a:latin typeface="Arial"/>
              <a:ea typeface="Arial"/>
              <a:cs typeface="Arial"/>
            </a:rPr>
            <a:t>FORM
DIAMETER</a:t>
          </a:r>
        </a:p>
      </xdr:txBody>
    </xdr:sp>
    <xdr:clientData/>
  </xdr:twoCellAnchor>
  <xdr:twoCellAnchor>
    <xdr:from>
      <xdr:col>7</xdr:col>
      <xdr:colOff>847725</xdr:colOff>
      <xdr:row>25</xdr:row>
      <xdr:rowOff>38100</xdr:rowOff>
    </xdr:from>
    <xdr:to>
      <xdr:col>8</xdr:col>
      <xdr:colOff>142875</xdr:colOff>
      <xdr:row>26</xdr:row>
      <xdr:rowOff>9525</xdr:rowOff>
    </xdr:to>
    <xdr:sp>
      <xdr:nvSpPr>
        <xdr:cNvPr id="46" name="Oval 434"/>
        <xdr:cNvSpPr>
          <a:spLocks/>
        </xdr:cNvSpPr>
      </xdr:nvSpPr>
      <xdr:spPr>
        <a:xfrm>
          <a:off x="5353050" y="52482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20</xdr:row>
      <xdr:rowOff>171450</xdr:rowOff>
    </xdr:from>
    <xdr:to>
      <xdr:col>5</xdr:col>
      <xdr:colOff>95250</xdr:colOff>
      <xdr:row>22</xdr:row>
      <xdr:rowOff>47625</xdr:rowOff>
    </xdr:to>
    <xdr:sp>
      <xdr:nvSpPr>
        <xdr:cNvPr id="47" name="TextBox 435"/>
        <xdr:cNvSpPr txBox="1">
          <a:spLocks noChangeArrowheads="1"/>
        </xdr:cNvSpPr>
      </xdr:nvSpPr>
      <xdr:spPr>
        <a:xfrm>
          <a:off x="904875" y="4419600"/>
          <a:ext cx="29051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Ga.   Length (in)                   Inductance (uH)</a:t>
          </a:r>
        </a:p>
      </xdr:txBody>
    </xdr:sp>
    <xdr:clientData/>
  </xdr:twoCellAnchor>
  <xdr:twoCellAnchor>
    <xdr:from>
      <xdr:col>1</xdr:col>
      <xdr:colOff>76200</xdr:colOff>
      <xdr:row>18</xdr:row>
      <xdr:rowOff>133350</xdr:rowOff>
    </xdr:from>
    <xdr:to>
      <xdr:col>6</xdr:col>
      <xdr:colOff>0</xdr:colOff>
      <xdr:row>18</xdr:row>
      <xdr:rowOff>133350</xdr:rowOff>
    </xdr:to>
    <xdr:sp>
      <xdr:nvSpPr>
        <xdr:cNvPr id="48" name="Line 436"/>
        <xdr:cNvSpPr>
          <a:spLocks/>
        </xdr:cNvSpPr>
      </xdr:nvSpPr>
      <xdr:spPr>
        <a:xfrm>
          <a:off x="685800" y="3990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16</xdr:row>
      <xdr:rowOff>47625</xdr:rowOff>
    </xdr:from>
    <xdr:to>
      <xdr:col>5</xdr:col>
      <xdr:colOff>19050</xdr:colOff>
      <xdr:row>18</xdr:row>
      <xdr:rowOff>47625</xdr:rowOff>
    </xdr:to>
    <xdr:sp>
      <xdr:nvSpPr>
        <xdr:cNvPr id="49" name="Rectangle 438"/>
        <xdr:cNvSpPr>
          <a:spLocks/>
        </xdr:cNvSpPr>
      </xdr:nvSpPr>
      <xdr:spPr>
        <a:xfrm>
          <a:off x="733425" y="3381375"/>
          <a:ext cx="3000375" cy="523875"/>
        </a:xfrm>
        <a:prstGeom prst="rect">
          <a:avLst/>
        </a:prstGeom>
        <a:no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57150</xdr:colOff>
      <xdr:row>1</xdr:row>
      <xdr:rowOff>47625</xdr:rowOff>
    </xdr:from>
    <xdr:to>
      <xdr:col>13</xdr:col>
      <xdr:colOff>923925</xdr:colOff>
      <xdr:row>9</xdr:row>
      <xdr:rowOff>28575</xdr:rowOff>
    </xdr:to>
    <xdr:pic>
      <xdr:nvPicPr>
        <xdr:cNvPr id="50" name="Picture 439"/>
        <xdr:cNvPicPr preferRelativeResize="1">
          <a:picLocks noChangeAspect="1"/>
        </xdr:cNvPicPr>
      </xdr:nvPicPr>
      <xdr:blipFill>
        <a:blip r:embed="rId1"/>
        <a:stretch>
          <a:fillRect/>
        </a:stretch>
      </xdr:blipFill>
      <xdr:spPr>
        <a:xfrm>
          <a:off x="7848600" y="219075"/>
          <a:ext cx="866775"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0</xdr:rowOff>
    </xdr:from>
    <xdr:to>
      <xdr:col>10</xdr:col>
      <xdr:colOff>171450</xdr:colOff>
      <xdr:row>0</xdr:row>
      <xdr:rowOff>0</xdr:rowOff>
    </xdr:to>
    <xdr:sp>
      <xdr:nvSpPr>
        <xdr:cNvPr id="1" name="Line 18"/>
        <xdr:cNvSpPr>
          <a:spLocks/>
        </xdr:cNvSpPr>
      </xdr:nvSpPr>
      <xdr:spPr>
        <a:xfrm>
          <a:off x="6410325" y="0"/>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0</xdr:row>
      <xdr:rowOff>0</xdr:rowOff>
    </xdr:from>
    <xdr:to>
      <xdr:col>11</xdr:col>
      <xdr:colOff>419100</xdr:colOff>
      <xdr:row>0</xdr:row>
      <xdr:rowOff>0</xdr:rowOff>
    </xdr:to>
    <xdr:sp>
      <xdr:nvSpPr>
        <xdr:cNvPr id="2" name="Line 19"/>
        <xdr:cNvSpPr>
          <a:spLocks/>
        </xdr:cNvSpPr>
      </xdr:nvSpPr>
      <xdr:spPr>
        <a:xfrm>
          <a:off x="7267575" y="0"/>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0</xdr:row>
      <xdr:rowOff>0</xdr:rowOff>
    </xdr:from>
    <xdr:to>
      <xdr:col>11</xdr:col>
      <xdr:colOff>600075</xdr:colOff>
      <xdr:row>0</xdr:row>
      <xdr:rowOff>0</xdr:rowOff>
    </xdr:to>
    <xdr:sp>
      <xdr:nvSpPr>
        <xdr:cNvPr id="3" name="Line 21"/>
        <xdr:cNvSpPr>
          <a:spLocks/>
        </xdr:cNvSpPr>
      </xdr:nvSpPr>
      <xdr:spPr>
        <a:xfrm>
          <a:off x="7267575" y="0"/>
          <a:ext cx="1809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0</xdr:rowOff>
    </xdr:from>
    <xdr:to>
      <xdr:col>8</xdr:col>
      <xdr:colOff>457200</xdr:colOff>
      <xdr:row>0</xdr:row>
      <xdr:rowOff>0</xdr:rowOff>
    </xdr:to>
    <xdr:sp>
      <xdr:nvSpPr>
        <xdr:cNvPr id="4" name="Rectangle 26"/>
        <xdr:cNvSpPr>
          <a:spLocks/>
        </xdr:cNvSpPr>
      </xdr:nvSpPr>
      <xdr:spPr>
        <a:xfrm>
          <a:off x="123825" y="0"/>
          <a:ext cx="5353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200025</xdr:colOff>
      <xdr:row>51</xdr:row>
      <xdr:rowOff>28575</xdr:rowOff>
    </xdr:from>
    <xdr:to>
      <xdr:col>19</xdr:col>
      <xdr:colOff>447675</xdr:colOff>
      <xdr:row>51</xdr:row>
      <xdr:rowOff>28575</xdr:rowOff>
    </xdr:to>
    <xdr:sp>
      <xdr:nvSpPr>
        <xdr:cNvPr id="5" name="Line 30"/>
        <xdr:cNvSpPr>
          <a:spLocks/>
        </xdr:cNvSpPr>
      </xdr:nvSpPr>
      <xdr:spPr>
        <a:xfrm>
          <a:off x="11315700" y="8791575"/>
          <a:ext cx="85725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0</xdr:row>
      <xdr:rowOff>0</xdr:rowOff>
    </xdr:from>
    <xdr:to>
      <xdr:col>8</xdr:col>
      <xdr:colOff>609600</xdr:colOff>
      <xdr:row>0</xdr:row>
      <xdr:rowOff>0</xdr:rowOff>
    </xdr:to>
    <xdr:sp>
      <xdr:nvSpPr>
        <xdr:cNvPr id="6" name="Line 32"/>
        <xdr:cNvSpPr>
          <a:spLocks/>
        </xdr:cNvSpPr>
      </xdr:nvSpPr>
      <xdr:spPr>
        <a:xfrm flipV="1">
          <a:off x="5629275" y="0"/>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0</xdr:row>
      <xdr:rowOff>0</xdr:rowOff>
    </xdr:from>
    <xdr:to>
      <xdr:col>8</xdr:col>
      <xdr:colOff>609600</xdr:colOff>
      <xdr:row>0</xdr:row>
      <xdr:rowOff>0</xdr:rowOff>
    </xdr:to>
    <xdr:sp>
      <xdr:nvSpPr>
        <xdr:cNvPr id="7" name="Line 33"/>
        <xdr:cNvSpPr>
          <a:spLocks/>
        </xdr:cNvSpPr>
      </xdr:nvSpPr>
      <xdr:spPr>
        <a:xfrm flipH="1">
          <a:off x="5057775" y="0"/>
          <a:ext cx="5715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0</xdr:row>
      <xdr:rowOff>0</xdr:rowOff>
    </xdr:from>
    <xdr:to>
      <xdr:col>13</xdr:col>
      <xdr:colOff>38100</xdr:colOff>
      <xdr:row>0</xdr:row>
      <xdr:rowOff>0</xdr:rowOff>
    </xdr:to>
    <xdr:sp>
      <xdr:nvSpPr>
        <xdr:cNvPr id="8" name="Line 34"/>
        <xdr:cNvSpPr>
          <a:spLocks/>
        </xdr:cNvSpPr>
      </xdr:nvSpPr>
      <xdr:spPr>
        <a:xfrm flipV="1">
          <a:off x="8105775" y="0"/>
          <a:ext cx="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13</xdr:row>
      <xdr:rowOff>66675</xdr:rowOff>
    </xdr:from>
    <xdr:to>
      <xdr:col>12</xdr:col>
      <xdr:colOff>247650</xdr:colOff>
      <xdr:row>28</xdr:row>
      <xdr:rowOff>57150</xdr:rowOff>
    </xdr:to>
    <xdr:grpSp>
      <xdr:nvGrpSpPr>
        <xdr:cNvPr id="9" name="Group 35"/>
        <xdr:cNvGrpSpPr>
          <a:grpSpLocks/>
        </xdr:cNvGrpSpPr>
      </xdr:nvGrpSpPr>
      <xdr:grpSpPr>
        <a:xfrm>
          <a:off x="4933950" y="2390775"/>
          <a:ext cx="2771775" cy="2667000"/>
          <a:chOff x="3633" y="2271"/>
          <a:chExt cx="2203" cy="2225"/>
        </a:xfrm>
        <a:solidFill>
          <a:srgbClr val="FFFFFF"/>
        </a:solidFill>
      </xdr:grpSpPr>
      <xdr:sp>
        <xdr:nvSpPr>
          <xdr:cNvPr id="10" name="AutoShape 36"/>
          <xdr:cNvSpPr>
            <a:spLocks/>
          </xdr:cNvSpPr>
        </xdr:nvSpPr>
        <xdr:spPr>
          <a:xfrm>
            <a:off x="3674" y="2353"/>
            <a:ext cx="2128" cy="2139"/>
          </a:xfrm>
          <a:prstGeom prst="ellipse">
            <a:avLst/>
          </a:prstGeom>
          <a:solidFill>
            <a:srgbClr val="FFCC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37"/>
          <xdr:cNvSpPr>
            <a:spLocks/>
          </xdr:cNvSpPr>
        </xdr:nvSpPr>
        <xdr:spPr>
          <a:xfrm>
            <a:off x="4678" y="2358"/>
            <a:ext cx="119" cy="71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38"/>
          <xdr:cNvSpPr>
            <a:spLocks/>
          </xdr:cNvSpPr>
        </xdr:nvSpPr>
        <xdr:spPr>
          <a:xfrm rot="1223243">
            <a:off x="4396" y="3723"/>
            <a:ext cx="119" cy="71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39"/>
          <xdr:cNvSpPr>
            <a:spLocks/>
          </xdr:cNvSpPr>
        </xdr:nvSpPr>
        <xdr:spPr>
          <a:xfrm rot="18691913">
            <a:off x="3846" y="2904"/>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40"/>
          <xdr:cNvSpPr>
            <a:spLocks/>
          </xdr:cNvSpPr>
        </xdr:nvSpPr>
        <xdr:spPr>
          <a:xfrm rot="4343044">
            <a:off x="3698" y="3562"/>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1"/>
          <xdr:cNvSpPr>
            <a:spLocks/>
          </xdr:cNvSpPr>
        </xdr:nvSpPr>
        <xdr:spPr>
          <a:xfrm rot="20273591" flipH="1">
            <a:off x="4980" y="3710"/>
            <a:ext cx="119" cy="71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2"/>
          <xdr:cNvSpPr>
            <a:spLocks/>
          </xdr:cNvSpPr>
        </xdr:nvSpPr>
        <xdr:spPr>
          <a:xfrm rot="2908086" flipH="1">
            <a:off x="4927" y="2910"/>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43"/>
          <xdr:cNvSpPr>
            <a:spLocks/>
          </xdr:cNvSpPr>
        </xdr:nvSpPr>
        <xdr:spPr>
          <a:xfrm rot="17129165" flipH="1">
            <a:off x="5063" y="3556"/>
            <a:ext cx="715" cy="119"/>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44"/>
          <xdr:cNvSpPr>
            <a:spLocks/>
          </xdr:cNvSpPr>
        </xdr:nvSpPr>
        <xdr:spPr>
          <a:xfrm>
            <a:off x="5512" y="2661"/>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45"/>
          <xdr:cNvSpPr>
            <a:spLocks/>
          </xdr:cNvSpPr>
        </xdr:nvSpPr>
        <xdr:spPr>
          <a:xfrm>
            <a:off x="5718" y="3658"/>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AutoShape 46"/>
          <xdr:cNvSpPr>
            <a:spLocks/>
          </xdr:cNvSpPr>
        </xdr:nvSpPr>
        <xdr:spPr>
          <a:xfrm>
            <a:off x="5130" y="4365"/>
            <a:ext cx="118" cy="119"/>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47"/>
          <xdr:cNvSpPr>
            <a:spLocks/>
          </xdr:cNvSpPr>
        </xdr:nvSpPr>
        <xdr:spPr>
          <a:xfrm>
            <a:off x="4263" y="4378"/>
            <a:ext cx="119"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48"/>
          <xdr:cNvSpPr>
            <a:spLocks/>
          </xdr:cNvSpPr>
        </xdr:nvSpPr>
        <xdr:spPr>
          <a:xfrm>
            <a:off x="3633" y="3678"/>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49"/>
          <xdr:cNvSpPr>
            <a:spLocks/>
          </xdr:cNvSpPr>
        </xdr:nvSpPr>
        <xdr:spPr>
          <a:xfrm>
            <a:off x="3854" y="2646"/>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50"/>
          <xdr:cNvSpPr>
            <a:spLocks/>
          </xdr:cNvSpPr>
        </xdr:nvSpPr>
        <xdr:spPr>
          <a:xfrm>
            <a:off x="4678" y="2271"/>
            <a:ext cx="118" cy="118"/>
          </a:xfrm>
          <a:prstGeom prst="ellipse">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51"/>
          <xdr:cNvSpPr>
            <a:spLocks/>
          </xdr:cNvSpPr>
        </xdr:nvSpPr>
        <xdr:spPr>
          <a:xfrm>
            <a:off x="4377" y="3060"/>
            <a:ext cx="726" cy="729"/>
          </a:xfrm>
          <a:prstGeom prst="ellipse">
            <a:avLst/>
          </a:prstGeom>
          <a:solidFill>
            <a:srgbClr val="FFCC99"/>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9</xdr:col>
      <xdr:colOff>228600</xdr:colOff>
      <xdr:row>21</xdr:row>
      <xdr:rowOff>152400</xdr:rowOff>
    </xdr:from>
    <xdr:to>
      <xdr:col>9</xdr:col>
      <xdr:colOff>228600</xdr:colOff>
      <xdr:row>30</xdr:row>
      <xdr:rowOff>104775</xdr:rowOff>
    </xdr:to>
    <xdr:sp>
      <xdr:nvSpPr>
        <xdr:cNvPr id="26" name="Line 52"/>
        <xdr:cNvSpPr>
          <a:spLocks/>
        </xdr:cNvSpPr>
      </xdr:nvSpPr>
      <xdr:spPr>
        <a:xfrm>
          <a:off x="5857875" y="3781425"/>
          <a:ext cx="0" cy="16764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21</xdr:row>
      <xdr:rowOff>133350</xdr:rowOff>
    </xdr:from>
    <xdr:to>
      <xdr:col>10</xdr:col>
      <xdr:colOff>533400</xdr:colOff>
      <xdr:row>30</xdr:row>
      <xdr:rowOff>28575</xdr:rowOff>
    </xdr:to>
    <xdr:sp>
      <xdr:nvSpPr>
        <xdr:cNvPr id="27" name="Line 53"/>
        <xdr:cNvSpPr>
          <a:spLocks/>
        </xdr:cNvSpPr>
      </xdr:nvSpPr>
      <xdr:spPr>
        <a:xfrm>
          <a:off x="6772275" y="3762375"/>
          <a:ext cx="0" cy="161925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228600</xdr:colOff>
      <xdr:row>29</xdr:row>
      <xdr:rowOff>95250</xdr:rowOff>
    </xdr:from>
    <xdr:to>
      <xdr:col>10</xdr:col>
      <xdr:colOff>533400</xdr:colOff>
      <xdr:row>29</xdr:row>
      <xdr:rowOff>95250</xdr:rowOff>
    </xdr:to>
    <xdr:sp>
      <xdr:nvSpPr>
        <xdr:cNvPr id="28" name="Line 54"/>
        <xdr:cNvSpPr>
          <a:spLocks/>
        </xdr:cNvSpPr>
      </xdr:nvSpPr>
      <xdr:spPr>
        <a:xfrm flipV="1">
          <a:off x="5857875" y="5286375"/>
          <a:ext cx="914400" cy="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419100</xdr:colOff>
      <xdr:row>29</xdr:row>
      <xdr:rowOff>85725</xdr:rowOff>
    </xdr:from>
    <xdr:to>
      <xdr:col>10</xdr:col>
      <xdr:colOff>600075</xdr:colOff>
      <xdr:row>29</xdr:row>
      <xdr:rowOff>85725</xdr:rowOff>
    </xdr:to>
    <xdr:sp>
      <xdr:nvSpPr>
        <xdr:cNvPr id="29" name="Line 55"/>
        <xdr:cNvSpPr>
          <a:spLocks/>
        </xdr:cNvSpPr>
      </xdr:nvSpPr>
      <xdr:spPr>
        <a:xfrm>
          <a:off x="6657975" y="5276850"/>
          <a:ext cx="180975"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22</xdr:row>
      <xdr:rowOff>152400</xdr:rowOff>
    </xdr:from>
    <xdr:to>
      <xdr:col>7</xdr:col>
      <xdr:colOff>666750</xdr:colOff>
      <xdr:row>33</xdr:row>
      <xdr:rowOff>66675</xdr:rowOff>
    </xdr:to>
    <xdr:sp>
      <xdr:nvSpPr>
        <xdr:cNvPr id="30" name="Line 56"/>
        <xdr:cNvSpPr>
          <a:spLocks/>
        </xdr:cNvSpPr>
      </xdr:nvSpPr>
      <xdr:spPr>
        <a:xfrm>
          <a:off x="4991100" y="3990975"/>
          <a:ext cx="0" cy="19145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22</xdr:row>
      <xdr:rowOff>142875</xdr:rowOff>
    </xdr:from>
    <xdr:to>
      <xdr:col>12</xdr:col>
      <xdr:colOff>228600</xdr:colOff>
      <xdr:row>33</xdr:row>
      <xdr:rowOff>19050</xdr:rowOff>
    </xdr:to>
    <xdr:sp>
      <xdr:nvSpPr>
        <xdr:cNvPr id="31" name="Line 57"/>
        <xdr:cNvSpPr>
          <a:spLocks/>
        </xdr:cNvSpPr>
      </xdr:nvSpPr>
      <xdr:spPr>
        <a:xfrm>
          <a:off x="7686675" y="3981450"/>
          <a:ext cx="0" cy="187642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676275</xdr:colOff>
      <xdr:row>31</xdr:row>
      <xdr:rowOff>85725</xdr:rowOff>
    </xdr:from>
    <xdr:to>
      <xdr:col>9</xdr:col>
      <xdr:colOff>57150</xdr:colOff>
      <xdr:row>31</xdr:row>
      <xdr:rowOff>85725</xdr:rowOff>
    </xdr:to>
    <xdr:sp>
      <xdr:nvSpPr>
        <xdr:cNvPr id="32" name="Line 58"/>
        <xdr:cNvSpPr>
          <a:spLocks/>
        </xdr:cNvSpPr>
      </xdr:nvSpPr>
      <xdr:spPr>
        <a:xfrm>
          <a:off x="5000625" y="5600700"/>
          <a:ext cx="685800" cy="0"/>
        </a:xfrm>
        <a:prstGeom prst="line">
          <a:avLst/>
        </a:prstGeom>
        <a:noFill/>
        <a:ln w="9525" cmpd="sng">
          <a:solidFill>
            <a:srgbClr val="0000FF"/>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31</xdr:row>
      <xdr:rowOff>85725</xdr:rowOff>
    </xdr:from>
    <xdr:to>
      <xdr:col>12</xdr:col>
      <xdr:colOff>209550</xdr:colOff>
      <xdr:row>31</xdr:row>
      <xdr:rowOff>85725</xdr:rowOff>
    </xdr:to>
    <xdr:sp>
      <xdr:nvSpPr>
        <xdr:cNvPr id="33" name="Line 59"/>
        <xdr:cNvSpPr>
          <a:spLocks/>
        </xdr:cNvSpPr>
      </xdr:nvSpPr>
      <xdr:spPr>
        <a:xfrm>
          <a:off x="6134100" y="5600700"/>
          <a:ext cx="15335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21</xdr:row>
      <xdr:rowOff>0</xdr:rowOff>
    </xdr:from>
    <xdr:to>
      <xdr:col>7</xdr:col>
      <xdr:colOff>457200</xdr:colOff>
      <xdr:row>29</xdr:row>
      <xdr:rowOff>85725</xdr:rowOff>
    </xdr:to>
    <xdr:sp>
      <xdr:nvSpPr>
        <xdr:cNvPr id="34" name="Rectangle 60"/>
        <xdr:cNvSpPr>
          <a:spLocks/>
        </xdr:cNvSpPr>
      </xdr:nvSpPr>
      <xdr:spPr>
        <a:xfrm>
          <a:off x="123825" y="3629025"/>
          <a:ext cx="4657725" cy="1647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12</xdr:row>
      <xdr:rowOff>142875</xdr:rowOff>
    </xdr:from>
    <xdr:to>
      <xdr:col>6</xdr:col>
      <xdr:colOff>0</xdr:colOff>
      <xdr:row>29</xdr:row>
      <xdr:rowOff>28575</xdr:rowOff>
    </xdr:to>
    <xdr:sp>
      <xdr:nvSpPr>
        <xdr:cNvPr id="1" name="Rectangle 1"/>
        <xdr:cNvSpPr>
          <a:spLocks/>
        </xdr:cNvSpPr>
      </xdr:nvSpPr>
      <xdr:spPr>
        <a:xfrm>
          <a:off x="685800" y="2628900"/>
          <a:ext cx="3390900" cy="3457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xdr:row>
      <xdr:rowOff>0</xdr:rowOff>
    </xdr:from>
    <xdr:to>
      <xdr:col>7</xdr:col>
      <xdr:colOff>457200</xdr:colOff>
      <xdr:row>12</xdr:row>
      <xdr:rowOff>85725</xdr:rowOff>
    </xdr:to>
    <xdr:sp>
      <xdr:nvSpPr>
        <xdr:cNvPr id="2" name="Rectangle 2"/>
        <xdr:cNvSpPr>
          <a:spLocks/>
        </xdr:cNvSpPr>
      </xdr:nvSpPr>
      <xdr:spPr>
        <a:xfrm>
          <a:off x="685800" y="942975"/>
          <a:ext cx="4276725" cy="1628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847725</xdr:colOff>
      <xdr:row>26</xdr:row>
      <xdr:rowOff>38100</xdr:rowOff>
    </xdr:from>
    <xdr:to>
      <xdr:col>8</xdr:col>
      <xdr:colOff>142875</xdr:colOff>
      <xdr:row>27</xdr:row>
      <xdr:rowOff>9525</xdr:rowOff>
    </xdr:to>
    <xdr:sp>
      <xdr:nvSpPr>
        <xdr:cNvPr id="3" name="Oval 46"/>
        <xdr:cNvSpPr>
          <a:spLocks/>
        </xdr:cNvSpPr>
      </xdr:nvSpPr>
      <xdr:spPr>
        <a:xfrm>
          <a:off x="5353050" y="549592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19</xdr:row>
      <xdr:rowOff>180975</xdr:rowOff>
    </xdr:from>
    <xdr:to>
      <xdr:col>5</xdr:col>
      <xdr:colOff>95250</xdr:colOff>
      <xdr:row>21</xdr:row>
      <xdr:rowOff>19050</xdr:rowOff>
    </xdr:to>
    <xdr:sp>
      <xdr:nvSpPr>
        <xdr:cNvPr id="4" name="TextBox 47"/>
        <xdr:cNvSpPr txBox="1">
          <a:spLocks noChangeArrowheads="1"/>
        </xdr:cNvSpPr>
      </xdr:nvSpPr>
      <xdr:spPr>
        <a:xfrm>
          <a:off x="904875" y="4248150"/>
          <a:ext cx="29051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Ga.             Inductance (uH)</a:t>
          </a:r>
        </a:p>
      </xdr:txBody>
    </xdr:sp>
    <xdr:clientData/>
  </xdr:twoCellAnchor>
  <xdr:twoCellAnchor>
    <xdr:from>
      <xdr:col>1</xdr:col>
      <xdr:colOff>76200</xdr:colOff>
      <xdr:row>18</xdr:row>
      <xdr:rowOff>133350</xdr:rowOff>
    </xdr:from>
    <xdr:to>
      <xdr:col>6</xdr:col>
      <xdr:colOff>0</xdr:colOff>
      <xdr:row>18</xdr:row>
      <xdr:rowOff>133350</xdr:rowOff>
    </xdr:to>
    <xdr:sp>
      <xdr:nvSpPr>
        <xdr:cNvPr id="5" name="Line 48"/>
        <xdr:cNvSpPr>
          <a:spLocks/>
        </xdr:cNvSpPr>
      </xdr:nvSpPr>
      <xdr:spPr>
        <a:xfrm>
          <a:off x="685800" y="401002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57150</xdr:colOff>
      <xdr:row>1</xdr:row>
      <xdr:rowOff>47625</xdr:rowOff>
    </xdr:from>
    <xdr:to>
      <xdr:col>13</xdr:col>
      <xdr:colOff>914400</xdr:colOff>
      <xdr:row>9</xdr:row>
      <xdr:rowOff>38100</xdr:rowOff>
    </xdr:to>
    <xdr:pic>
      <xdr:nvPicPr>
        <xdr:cNvPr id="6" name="Picture 50"/>
        <xdr:cNvPicPr preferRelativeResize="1">
          <a:picLocks noChangeAspect="1"/>
        </xdr:cNvPicPr>
      </xdr:nvPicPr>
      <xdr:blipFill>
        <a:blip r:embed="rId1"/>
        <a:stretch>
          <a:fillRect/>
        </a:stretch>
      </xdr:blipFill>
      <xdr:spPr>
        <a:xfrm>
          <a:off x="7848600" y="219075"/>
          <a:ext cx="857250" cy="1809750"/>
        </a:xfrm>
        <a:prstGeom prst="rect">
          <a:avLst/>
        </a:prstGeom>
        <a:noFill/>
        <a:ln w="9525" cmpd="sng">
          <a:noFill/>
        </a:ln>
      </xdr:spPr>
    </xdr:pic>
    <xdr:clientData/>
  </xdr:twoCellAnchor>
  <xdr:twoCellAnchor editAs="oneCell">
    <xdr:from>
      <xdr:col>7</xdr:col>
      <xdr:colOff>485775</xdr:colOff>
      <xdr:row>14</xdr:row>
      <xdr:rowOff>228600</xdr:rowOff>
    </xdr:from>
    <xdr:to>
      <xdr:col>13</xdr:col>
      <xdr:colOff>114300</xdr:colOff>
      <xdr:row>24</xdr:row>
      <xdr:rowOff>161925</xdr:rowOff>
    </xdr:to>
    <xdr:pic>
      <xdr:nvPicPr>
        <xdr:cNvPr id="7" name="Picture 51"/>
        <xdr:cNvPicPr preferRelativeResize="1">
          <a:picLocks noChangeAspect="1"/>
        </xdr:cNvPicPr>
      </xdr:nvPicPr>
      <xdr:blipFill>
        <a:blip r:embed="rId2"/>
        <a:stretch>
          <a:fillRect/>
        </a:stretch>
      </xdr:blipFill>
      <xdr:spPr>
        <a:xfrm>
          <a:off x="4991100" y="3076575"/>
          <a:ext cx="2914650" cy="2143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14</xdr:row>
      <xdr:rowOff>76200</xdr:rowOff>
    </xdr:from>
    <xdr:to>
      <xdr:col>16</xdr:col>
      <xdr:colOff>142875</xdr:colOff>
      <xdr:row>24</xdr:row>
      <xdr:rowOff>66675</xdr:rowOff>
    </xdr:to>
    <xdr:sp>
      <xdr:nvSpPr>
        <xdr:cNvPr id="1" name="TextBox 12"/>
        <xdr:cNvSpPr txBox="1">
          <a:spLocks noChangeArrowheads="1"/>
        </xdr:cNvSpPr>
      </xdr:nvSpPr>
      <xdr:spPr>
        <a:xfrm>
          <a:off x="6953250" y="2676525"/>
          <a:ext cx="397192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Litz Size         Magnet Wire Size   O.D. in Inches     Turns/Inch
      15/44                    29                        .0132                 76
      20/44                    27                        .0155                 65
      30/44                    25                        .0182                 55
      40/44                    24                        .0213                 47
     165/46                   22                        .0286                 35
     660/46                   15                        .0555                 18
#26 stranded wire, pvc insulation          .0416                 24</a:t>
          </a:r>
        </a:p>
      </xdr:txBody>
    </xdr:sp>
    <xdr:clientData/>
  </xdr:twoCellAnchor>
  <xdr:twoCellAnchor>
    <xdr:from>
      <xdr:col>10</xdr:col>
      <xdr:colOff>314325</xdr:colOff>
      <xdr:row>24</xdr:row>
      <xdr:rowOff>76200</xdr:rowOff>
    </xdr:from>
    <xdr:to>
      <xdr:col>13</xdr:col>
      <xdr:colOff>590550</xdr:colOff>
      <xdr:row>36</xdr:row>
      <xdr:rowOff>152400</xdr:rowOff>
    </xdr:to>
    <xdr:sp>
      <xdr:nvSpPr>
        <xdr:cNvPr id="2" name="TextBox 13"/>
        <xdr:cNvSpPr txBox="1">
          <a:spLocks noChangeArrowheads="1"/>
        </xdr:cNvSpPr>
      </xdr:nvSpPr>
      <xdr:spPr>
        <a:xfrm>
          <a:off x="6943725" y="4457700"/>
          <a:ext cx="2600325" cy="2019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latin typeface="Baskerville Old Face"/>
              <a:ea typeface="Baskerville Old Face"/>
              <a:cs typeface="Baskerville Old Face"/>
            </a:rPr>
            <a:t>Ohms Law</a:t>
          </a:r>
          <a:r>
            <a:rPr lang="en-US" cap="none" sz="1000" b="0" i="0" u="none" baseline="0">
              <a:latin typeface="Arial"/>
              <a:ea typeface="Arial"/>
              <a:cs typeface="Arial"/>
            </a:rPr>
            <a:t>
</a:t>
          </a:r>
          <a:r>
            <a:rPr lang="en-US" cap="none" sz="1400" b="0" i="0" u="none" baseline="0">
              <a:latin typeface="Baskerville Old Face"/>
              <a:ea typeface="Baskerville Old Face"/>
              <a:cs typeface="Baskerville Old Face"/>
            </a:rPr>
            <a:t>E=IR
I=E/R
R=E/I
P=EI
P=E^2/R
P=I^2R
</a:t>
          </a:r>
          <a:r>
            <a:rPr lang="en-US" cap="none" sz="1200" b="0" i="0" u="none" baseline="0">
              <a:latin typeface="Baskerville Old Face"/>
              <a:ea typeface="Baskerville Old Face"/>
              <a:cs typeface="Baskerville Old Face"/>
            </a:rPr>
            <a:t>(Note: E^2 means "E squared, etc.)</a:t>
          </a:r>
          <a:r>
            <a:rPr lang="en-US" cap="none" sz="1400" b="0" i="0" u="none" baseline="0">
              <a:latin typeface="Baskerville Old Face"/>
              <a:ea typeface="Baskerville Old Face"/>
              <a:cs typeface="Baskerville Old Face"/>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15</xdr:row>
      <xdr:rowOff>133350</xdr:rowOff>
    </xdr:from>
    <xdr:to>
      <xdr:col>11</xdr:col>
      <xdr:colOff>0</xdr:colOff>
      <xdr:row>33</xdr:row>
      <xdr:rowOff>76200</xdr:rowOff>
    </xdr:to>
    <xdr:pic>
      <xdr:nvPicPr>
        <xdr:cNvPr id="1" name="Picture 2"/>
        <xdr:cNvPicPr preferRelativeResize="1">
          <a:picLocks noChangeAspect="1"/>
        </xdr:cNvPicPr>
      </xdr:nvPicPr>
      <xdr:blipFill>
        <a:blip r:embed="rId1"/>
        <a:stretch>
          <a:fillRect/>
        </a:stretch>
      </xdr:blipFill>
      <xdr:spPr>
        <a:xfrm>
          <a:off x="1866900" y="2790825"/>
          <a:ext cx="4105275"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76200</xdr:rowOff>
    </xdr:from>
    <xdr:to>
      <xdr:col>15</xdr:col>
      <xdr:colOff>142875</xdr:colOff>
      <xdr:row>53</xdr:row>
      <xdr:rowOff>47625</xdr:rowOff>
    </xdr:to>
    <xdr:sp>
      <xdr:nvSpPr>
        <xdr:cNvPr id="1" name="TextBox 2"/>
        <xdr:cNvSpPr txBox="1">
          <a:spLocks noChangeArrowheads="1"/>
        </xdr:cNvSpPr>
      </xdr:nvSpPr>
      <xdr:spPr>
        <a:xfrm>
          <a:off x="4467225" y="76200"/>
          <a:ext cx="4819650" cy="864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Instructions for Professor Coyle:</a:t>
          </a:r>
          <a:r>
            <a:rPr lang="en-US" cap="none" sz="1000" b="0" i="0" u="none" baseline="0">
              <a:latin typeface="Arial"/>
              <a:ea typeface="Arial"/>
              <a:cs typeface="Arial"/>
            </a:rPr>
            <a:t>
Professor Coyle is intended to be a mathematical aid in determining the inductance of a coil and the resonant frequency of a coil-capacitor tuned circuit.
To Use The Coil Calculator:
The coil calculator will calculate the inductance of both closewound or non-closewound or "spaced" coils. To do a closewound coil, enter the coil diameter and the desired number of turns into the appropriate places. Left-click on any of the red numbers to change their value, then press &lt;enter&gt;. Look at the list below the entered numbers and you will note a series of inductances and lengths paired with the gauge of wire to be used. These are the inductances and coil lengths of a closewound coil as a function of the wire guage. For example, enter a form diameter of 1.75" and 78 turns into the calculator. Now if you wanted to use #28 enamelled wire, you would need a space of 1.11" on the coil and the inductance would be 244.9 uH. The amount of wire needed is also given.
A "spaced" coil is one that has a gap between turns. An example is a coil that is 1 inch long and has 8 turns of #24 wire "spaced" along the 1 inch length.There is a significant gap between turns. To calculate the inductance, enter the coil diameter, the number of turns and the coil length into the calculator. The calculated inductance will appear in blue just under the entered parameters.
To Use the Resonance Calculator:
Enter the known inductance and capacitance into the calculator section at the top of the page. The resonant frequency and the reactance of the L-C circuit will be given in blue immediately below. Example: You have a 40-400pF variable capacitor and a 240uH inductor and you want to find the tuning range. Enter the inductor value, press &lt;enter&gt;, and the highest variable capacitor value into the calculator and press &lt;enter&gt;. You should see a resonance of .514 MHz. Left-click on the capacitance value and now enter 40. You should now see a resonance of 1.624 MHz. In this example would be perfect for tuning the AM broadcast band.The result is a theoretical value. The actual frequency will differ slightly due to distributed capacitance and measurement tolerances.
Spiderweb calculator:
The original Spiderweb calculator was designed by Charlie Cotterman and artwork added by Dan Petersen. Permission was granted by Mr. Cotterman to use his work in this application. To use the calculator, enter the required information in the indicated area in the red number area. The calculator will give you the results indicated by the blue text in the results column. Looking at the representation of the spiderweb form, you will note that the dimensions you need are in the dimension lines.
Disclaimer: Professor Coyle can be copied for non-commercial purposes only and is meant to be an aid in calculation. The author is not responsible for the results calculated nor any damage to equipment affected by these calculations. This program is not to be bought or sold. Please credit the author, Dan Petersen, and any contributing authors when copying this program. Close cover before striking. Place all trays in the upright position before landing. Put the toilet seat down. Exact change only. Light the green paper before throwing firework. Don't kiss the dog on the nose. Not to be used as protection from tornadoes. Do not look into the laser beam again with your remaining good eye.</a:t>
          </a:r>
        </a:p>
      </xdr:txBody>
    </xdr:sp>
    <xdr:clientData/>
  </xdr:twoCellAnchor>
  <xdr:twoCellAnchor editAs="oneCell">
    <xdr:from>
      <xdr:col>0</xdr:col>
      <xdr:colOff>19050</xdr:colOff>
      <xdr:row>3</xdr:row>
      <xdr:rowOff>114300</xdr:rowOff>
    </xdr:from>
    <xdr:to>
      <xdr:col>7</xdr:col>
      <xdr:colOff>171450</xdr:colOff>
      <xdr:row>31</xdr:row>
      <xdr:rowOff>142875</xdr:rowOff>
    </xdr:to>
    <xdr:pic>
      <xdr:nvPicPr>
        <xdr:cNvPr id="2" name="Picture 3"/>
        <xdr:cNvPicPr preferRelativeResize="1">
          <a:picLocks noChangeAspect="1"/>
        </xdr:cNvPicPr>
      </xdr:nvPicPr>
      <xdr:blipFill>
        <a:blip r:embed="rId1"/>
        <a:stretch>
          <a:fillRect/>
        </a:stretch>
      </xdr:blipFill>
      <xdr:spPr>
        <a:xfrm>
          <a:off x="19050" y="695325"/>
          <a:ext cx="4419600" cy="456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8"/>
  <sheetViews>
    <sheetView tabSelected="1" zoomScale="80" zoomScaleNormal="80" workbookViewId="0" topLeftCell="A1">
      <selection activeCell="S14" sqref="S14"/>
    </sheetView>
  </sheetViews>
  <sheetFormatPr defaultColWidth="9.140625" defaultRowHeight="12.75"/>
  <cols>
    <col min="1" max="1" width="9.140625" style="11" customWidth="1"/>
    <col min="2" max="2" width="9.8515625" style="11" customWidth="1"/>
    <col min="3" max="3" width="19.28125" style="11" customWidth="1"/>
    <col min="4" max="4" width="9.28125" style="11" customWidth="1"/>
    <col min="5" max="5" width="8.140625" style="11" customWidth="1"/>
    <col min="6" max="6" width="5.421875" style="11" customWidth="1"/>
    <col min="7" max="7" width="6.421875" style="11" customWidth="1"/>
    <col min="8" max="8" width="13.140625" style="11" customWidth="1"/>
    <col min="9" max="9" width="4.57421875" style="11" customWidth="1"/>
    <col min="10" max="10" width="10.28125" style="11" customWidth="1"/>
    <col min="11" max="11" width="8.57421875" style="11" customWidth="1"/>
    <col min="12" max="12" width="10.57421875" style="11" customWidth="1"/>
    <col min="13" max="13" width="2.140625" style="11" customWidth="1"/>
    <col min="14" max="14" width="14.57421875" style="13" customWidth="1"/>
    <col min="15" max="16384" width="9.140625" style="11" customWidth="1"/>
  </cols>
  <sheetData>
    <row r="1" spans="1:22" ht="13.5" thickBot="1">
      <c r="A1" s="31"/>
      <c r="B1" s="31"/>
      <c r="C1" s="31"/>
      <c r="D1" s="31"/>
      <c r="E1" s="31"/>
      <c r="F1" s="31"/>
      <c r="G1" s="31"/>
      <c r="H1" s="31"/>
      <c r="I1" s="31"/>
      <c r="J1" s="31"/>
      <c r="K1" s="31"/>
      <c r="L1" s="31"/>
      <c r="M1" s="31"/>
      <c r="N1" s="32"/>
      <c r="O1" s="31"/>
      <c r="P1" s="31"/>
      <c r="Q1" s="31"/>
      <c r="R1" s="31"/>
      <c r="S1" s="31"/>
      <c r="T1" s="31"/>
      <c r="U1" s="31"/>
      <c r="V1" s="31"/>
    </row>
    <row r="2" spans="1:22" ht="27" customHeight="1">
      <c r="A2" s="31"/>
      <c r="B2" s="21" t="s">
        <v>127</v>
      </c>
      <c r="C2" s="2"/>
      <c r="D2" s="2"/>
      <c r="E2" s="2" t="s">
        <v>12</v>
      </c>
      <c r="F2" s="2"/>
      <c r="G2" s="2"/>
      <c r="H2" s="2"/>
      <c r="I2" s="2"/>
      <c r="J2" s="2"/>
      <c r="K2" s="2"/>
      <c r="L2" s="2"/>
      <c r="M2" s="2"/>
      <c r="N2" s="22"/>
      <c r="O2" s="31"/>
      <c r="P2" s="31"/>
      <c r="Q2" s="31"/>
      <c r="R2" s="31"/>
      <c r="S2" s="31"/>
      <c r="T2" s="31"/>
      <c r="U2" s="31"/>
      <c r="V2" s="31"/>
    </row>
    <row r="3" spans="1:22" ht="20.25">
      <c r="A3" s="31"/>
      <c r="B3" s="3"/>
      <c r="C3" s="47" t="s">
        <v>35</v>
      </c>
      <c r="D3" s="1"/>
      <c r="E3" s="1" t="s">
        <v>14</v>
      </c>
      <c r="F3" s="1"/>
      <c r="G3" s="1"/>
      <c r="H3" s="1"/>
      <c r="I3" s="1"/>
      <c r="J3" s="1"/>
      <c r="K3" s="1"/>
      <c r="L3" s="1"/>
      <c r="M3" s="1"/>
      <c r="N3" s="23"/>
      <c r="O3" s="31"/>
      <c r="P3" s="31"/>
      <c r="Q3" s="31"/>
      <c r="R3" s="31"/>
      <c r="S3" s="31"/>
      <c r="T3" s="31"/>
      <c r="U3" s="31"/>
      <c r="V3" s="31"/>
    </row>
    <row r="4" spans="1:22" ht="13.5">
      <c r="A4" s="31"/>
      <c r="B4" s="3"/>
      <c r="C4" s="1"/>
      <c r="D4" s="1"/>
      <c r="E4" s="1" t="s">
        <v>28</v>
      </c>
      <c r="F4" s="1"/>
      <c r="G4" s="1"/>
      <c r="H4" s="1"/>
      <c r="I4" s="1"/>
      <c r="J4" s="1"/>
      <c r="K4" s="1"/>
      <c r="L4" s="1"/>
      <c r="M4" s="1"/>
      <c r="N4" s="23"/>
      <c r="O4" s="31"/>
      <c r="P4" s="31"/>
      <c r="Q4" s="31"/>
      <c r="R4" s="31"/>
      <c r="S4" s="31"/>
      <c r="T4" s="31"/>
      <c r="U4" s="31"/>
      <c r="V4" s="31"/>
    </row>
    <row r="5" spans="1:22" ht="19.5" customHeight="1">
      <c r="A5" s="31"/>
      <c r="B5" s="3"/>
      <c r="C5" s="1"/>
      <c r="D5" s="17" t="s">
        <v>10</v>
      </c>
      <c r="E5" s="1"/>
      <c r="F5" s="1"/>
      <c r="G5" s="1"/>
      <c r="H5" s="1"/>
      <c r="I5" s="1"/>
      <c r="J5" s="42" t="s">
        <v>18</v>
      </c>
      <c r="K5" s="43"/>
      <c r="L5" s="104"/>
      <c r="M5" s="18"/>
      <c r="N5" s="23"/>
      <c r="O5" s="31"/>
      <c r="P5" s="31"/>
      <c r="Q5" s="31"/>
      <c r="R5" s="31"/>
      <c r="S5" s="31"/>
      <c r="T5" s="31"/>
      <c r="U5" s="31"/>
      <c r="V5" s="31"/>
    </row>
    <row r="6" spans="1:22" ht="15">
      <c r="A6" s="31"/>
      <c r="B6" s="3"/>
      <c r="C6" s="1"/>
      <c r="D6" s="49" t="s">
        <v>38</v>
      </c>
      <c r="E6" s="1"/>
      <c r="F6" s="1"/>
      <c r="G6" s="1"/>
      <c r="H6" s="1"/>
      <c r="I6" s="1"/>
      <c r="J6" s="8" t="s">
        <v>17</v>
      </c>
      <c r="K6" s="15" t="s">
        <v>27</v>
      </c>
      <c r="L6" s="15" t="s">
        <v>19</v>
      </c>
      <c r="M6" s="107"/>
      <c r="N6" s="23"/>
      <c r="O6" s="31"/>
      <c r="P6" s="31"/>
      <c r="Q6" s="31"/>
      <c r="R6" s="31"/>
      <c r="S6" s="31"/>
      <c r="T6" s="31"/>
      <c r="U6" s="31"/>
      <c r="V6" s="31"/>
    </row>
    <row r="7" spans="1:22" ht="16.5">
      <c r="A7" s="31"/>
      <c r="B7" s="3"/>
      <c r="C7" s="4" t="s">
        <v>0</v>
      </c>
      <c r="D7" s="134">
        <v>14.5</v>
      </c>
      <c r="E7" s="1" t="s">
        <v>3</v>
      </c>
      <c r="F7" s="1"/>
      <c r="G7" s="1"/>
      <c r="H7" s="1"/>
      <c r="I7" s="1"/>
      <c r="J7" s="8">
        <v>18</v>
      </c>
      <c r="K7" s="15">
        <v>23.5</v>
      </c>
      <c r="L7" s="15">
        <v>0.0403</v>
      </c>
      <c r="M7" s="107"/>
      <c r="N7" s="23"/>
      <c r="O7" s="31"/>
      <c r="P7" s="31"/>
      <c r="Q7" s="31"/>
      <c r="R7" s="31"/>
      <c r="S7" s="31"/>
      <c r="T7" s="31"/>
      <c r="U7" s="31"/>
      <c r="V7" s="31"/>
    </row>
    <row r="8" spans="1:22" ht="16.5">
      <c r="A8" s="31"/>
      <c r="B8" s="3"/>
      <c r="C8" s="4" t="s">
        <v>1</v>
      </c>
      <c r="D8" s="134">
        <v>30</v>
      </c>
      <c r="E8" s="1" t="s">
        <v>2</v>
      </c>
      <c r="F8" s="1"/>
      <c r="G8" s="1"/>
      <c r="H8" s="1"/>
      <c r="I8" s="1"/>
      <c r="J8" s="8">
        <v>20</v>
      </c>
      <c r="K8" s="15">
        <v>29</v>
      </c>
      <c r="L8" s="105">
        <v>0.0345</v>
      </c>
      <c r="M8" s="107"/>
      <c r="N8" s="23"/>
      <c r="O8" s="31"/>
      <c r="P8" s="31"/>
      <c r="Q8" s="31"/>
      <c r="R8" s="31"/>
      <c r="S8" s="31"/>
      <c r="T8" s="31"/>
      <c r="U8" s="31"/>
      <c r="V8" s="31"/>
    </row>
    <row r="9" spans="1:22" ht="15">
      <c r="A9" s="31"/>
      <c r="B9" s="3"/>
      <c r="C9" s="1"/>
      <c r="D9" s="195" t="s">
        <v>126</v>
      </c>
      <c r="E9" s="29">
        <f>1/(6.283*SQRT(D7*D8*0.01))*100</f>
        <v>7.631120507486616</v>
      </c>
      <c r="F9" s="1" t="s">
        <v>4</v>
      </c>
      <c r="G9" s="1"/>
      <c r="H9" s="1"/>
      <c r="I9" s="1"/>
      <c r="J9" s="8">
        <v>22</v>
      </c>
      <c r="K9" s="15">
        <v>35</v>
      </c>
      <c r="L9" s="105">
        <v>0.0286</v>
      </c>
      <c r="M9" s="107"/>
      <c r="N9" s="23"/>
      <c r="O9" s="31"/>
      <c r="P9" s="31"/>
      <c r="Q9" s="31"/>
      <c r="R9" s="31"/>
      <c r="S9" s="31"/>
      <c r="T9" s="31"/>
      <c r="U9" s="31"/>
      <c r="V9" s="31"/>
    </row>
    <row r="10" spans="1:22" ht="13.5">
      <c r="A10" s="31"/>
      <c r="B10" s="119" t="s">
        <v>125</v>
      </c>
      <c r="C10" s="10"/>
      <c r="D10" s="1"/>
      <c r="E10" s="1"/>
      <c r="F10" s="1"/>
      <c r="G10" s="1"/>
      <c r="H10" s="1"/>
      <c r="I10" s="1"/>
      <c r="J10" s="8">
        <v>24</v>
      </c>
      <c r="K10" s="15">
        <v>45</v>
      </c>
      <c r="L10" s="105">
        <v>0.0222</v>
      </c>
      <c r="M10" s="107"/>
      <c r="N10" s="23"/>
      <c r="O10" s="31"/>
      <c r="P10" s="31"/>
      <c r="Q10" s="31"/>
      <c r="R10" s="31"/>
      <c r="S10" s="31"/>
      <c r="T10" s="31"/>
      <c r="U10" s="31"/>
      <c r="V10" s="31"/>
    </row>
    <row r="11" spans="1:22" ht="12.75">
      <c r="A11" s="31"/>
      <c r="B11" s="3"/>
      <c r="C11" s="4" t="s">
        <v>13</v>
      </c>
      <c r="D11" s="20">
        <f>E9</f>
        <v>7.631120507486616</v>
      </c>
      <c r="E11" s="1" t="s">
        <v>5</v>
      </c>
      <c r="F11" s="1"/>
      <c r="G11" s="30">
        <f>6.28*E9*D7</f>
        <v>694.8898334117313</v>
      </c>
      <c r="H11" s="1" t="s">
        <v>6</v>
      </c>
      <c r="I11" s="1"/>
      <c r="J11" s="8">
        <v>26</v>
      </c>
      <c r="K11" s="15">
        <v>56</v>
      </c>
      <c r="L11" s="105">
        <v>0.0179</v>
      </c>
      <c r="M11" s="107"/>
      <c r="N11" s="23"/>
      <c r="O11" s="31"/>
      <c r="P11" s="31"/>
      <c r="Q11" s="31"/>
      <c r="R11" s="31"/>
      <c r="S11" s="31"/>
      <c r="T11" s="31"/>
      <c r="U11" s="31"/>
      <c r="V11" s="31"/>
    </row>
    <row r="12" spans="1:22" ht="12.75">
      <c r="A12" s="31"/>
      <c r="B12" s="24" t="s">
        <v>16</v>
      </c>
      <c r="C12" s="1"/>
      <c r="D12" s="1"/>
      <c r="E12" s="1"/>
      <c r="F12" s="1"/>
      <c r="G12" s="1"/>
      <c r="H12" s="1"/>
      <c r="I12" s="1"/>
      <c r="J12" s="8">
        <v>28</v>
      </c>
      <c r="K12" s="15">
        <v>70</v>
      </c>
      <c r="L12" s="105">
        <v>0.0143</v>
      </c>
      <c r="M12" s="107"/>
      <c r="N12" s="23"/>
      <c r="O12" s="31"/>
      <c r="P12" s="31"/>
      <c r="Q12" s="31"/>
      <c r="R12" s="31"/>
      <c r="S12" s="31"/>
      <c r="T12" s="31"/>
      <c r="U12" s="31"/>
      <c r="V12" s="31"/>
    </row>
    <row r="13" spans="1:22" ht="12.75">
      <c r="A13" s="31"/>
      <c r="B13" s="3"/>
      <c r="C13" s="1"/>
      <c r="D13" s="1"/>
      <c r="E13" s="1"/>
      <c r="F13" s="1"/>
      <c r="G13" s="1"/>
      <c r="H13" s="1"/>
      <c r="I13" s="1"/>
      <c r="J13" s="9">
        <v>30</v>
      </c>
      <c r="K13" s="19">
        <v>95</v>
      </c>
      <c r="L13" s="106">
        <v>0.0105</v>
      </c>
      <c r="M13" s="108"/>
      <c r="N13" s="23"/>
      <c r="O13" s="31"/>
      <c r="P13" s="31"/>
      <c r="Q13" s="31"/>
      <c r="R13" s="31"/>
      <c r="S13" s="31"/>
      <c r="T13" s="31"/>
      <c r="U13" s="31"/>
      <c r="V13" s="31"/>
    </row>
    <row r="14" spans="1:22" ht="15.75">
      <c r="A14" s="31"/>
      <c r="B14" s="3"/>
      <c r="C14" s="34" t="s">
        <v>11</v>
      </c>
      <c r="D14" s="10"/>
      <c r="E14" s="1"/>
      <c r="F14" s="1"/>
      <c r="G14" s="1"/>
      <c r="H14" s="1"/>
      <c r="I14" s="1"/>
      <c r="J14" s="6"/>
      <c r="K14" s="1"/>
      <c r="L14" s="1"/>
      <c r="M14" s="1"/>
      <c r="N14" s="23"/>
      <c r="O14" s="31"/>
      <c r="P14" s="31"/>
      <c r="Q14" s="31"/>
      <c r="R14" s="31"/>
      <c r="S14" s="31"/>
      <c r="T14" s="31"/>
      <c r="U14" s="31"/>
      <c r="V14" s="31"/>
    </row>
    <row r="15" spans="1:22" ht="18.75">
      <c r="A15" s="31"/>
      <c r="B15" s="3"/>
      <c r="C15" s="38" t="s">
        <v>7</v>
      </c>
      <c r="D15" s="135">
        <v>0.5</v>
      </c>
      <c r="E15" s="1" t="s">
        <v>9</v>
      </c>
      <c r="F15" s="1"/>
      <c r="G15" s="1"/>
      <c r="H15" s="1"/>
      <c r="I15" s="1"/>
      <c r="J15" s="10"/>
      <c r="K15" s="6"/>
      <c r="L15" s="1"/>
      <c r="M15" s="1"/>
      <c r="N15" s="23"/>
      <c r="O15" s="31"/>
      <c r="P15" s="31"/>
      <c r="Q15" s="31"/>
      <c r="R15" s="31"/>
      <c r="S15" s="31"/>
      <c r="T15" s="31"/>
      <c r="U15" s="31"/>
      <c r="V15" s="31"/>
    </row>
    <row r="16" spans="1:22" ht="19.5" customHeight="1">
      <c r="A16" s="31"/>
      <c r="B16" s="3"/>
      <c r="C16" s="38" t="s">
        <v>8</v>
      </c>
      <c r="D16" s="135">
        <v>35</v>
      </c>
      <c r="E16" s="1"/>
      <c r="F16" s="1"/>
      <c r="G16" s="1"/>
      <c r="H16" s="1"/>
      <c r="I16" s="1"/>
      <c r="J16" s="6"/>
      <c r="K16" s="1"/>
      <c r="L16" s="1"/>
      <c r="M16" s="1"/>
      <c r="N16" s="23"/>
      <c r="O16" s="31"/>
      <c r="P16" s="31"/>
      <c r="Q16" s="31"/>
      <c r="R16" s="31"/>
      <c r="S16" s="31"/>
      <c r="T16" s="31"/>
      <c r="U16" s="31"/>
      <c r="V16" s="31"/>
    </row>
    <row r="17" spans="1:22" ht="19.5" customHeight="1">
      <c r="A17" s="31"/>
      <c r="B17" s="3"/>
      <c r="C17" s="44" t="s">
        <v>30</v>
      </c>
      <c r="D17" s="136">
        <v>1.125</v>
      </c>
      <c r="E17" s="1" t="s">
        <v>9</v>
      </c>
      <c r="F17" s="1"/>
      <c r="G17" s="1"/>
      <c r="H17" s="1"/>
      <c r="I17" s="1"/>
      <c r="J17" s="1"/>
      <c r="K17" s="1"/>
      <c r="L17" s="1"/>
      <c r="M17" s="1"/>
      <c r="N17" s="23"/>
      <c r="O17" s="31"/>
      <c r="P17" s="31"/>
      <c r="Q17" s="31"/>
      <c r="R17" s="31"/>
      <c r="S17" s="31"/>
      <c r="T17" s="31"/>
      <c r="U17" s="31"/>
      <c r="V17" s="31"/>
    </row>
    <row r="18" spans="1:22" ht="21.75" customHeight="1">
      <c r="A18" s="31"/>
      <c r="B18" s="3"/>
      <c r="C18" s="44" t="s">
        <v>31</v>
      </c>
      <c r="D18" s="46">
        <f>((D15/2)*D16)*(D15/2)*D16/((9*(D15/2)+(10*D17)))</f>
        <v>5.671296296296297</v>
      </c>
      <c r="E18" s="1" t="s">
        <v>32</v>
      </c>
      <c r="F18" s="1"/>
      <c r="G18" s="1"/>
      <c r="H18" s="1"/>
      <c r="I18" s="1"/>
      <c r="J18" s="6"/>
      <c r="K18" s="1"/>
      <c r="L18" s="1"/>
      <c r="M18" s="1"/>
      <c r="N18" s="23"/>
      <c r="O18" s="31"/>
      <c r="P18" s="31"/>
      <c r="Q18" s="31"/>
      <c r="R18" s="31"/>
      <c r="S18" s="31"/>
      <c r="T18" s="31"/>
      <c r="U18" s="31"/>
      <c r="V18" s="31"/>
    </row>
    <row r="19" spans="1:22" ht="15">
      <c r="A19" s="1"/>
      <c r="B19" s="3"/>
      <c r="C19" s="1"/>
      <c r="D19" s="1"/>
      <c r="E19" s="1"/>
      <c r="F19" s="1"/>
      <c r="G19" s="27"/>
      <c r="H19" s="35"/>
      <c r="I19" s="1"/>
      <c r="J19" s="1"/>
      <c r="K19" s="1"/>
      <c r="L19" s="1"/>
      <c r="M19" s="1"/>
      <c r="N19" s="23"/>
      <c r="O19" s="1"/>
      <c r="P19" s="31"/>
      <c r="Q19" s="31"/>
      <c r="R19" s="31"/>
      <c r="S19" s="31"/>
      <c r="T19" s="31"/>
      <c r="U19" s="31"/>
      <c r="V19" s="31"/>
    </row>
    <row r="20" spans="1:22" ht="15.75">
      <c r="A20" s="1"/>
      <c r="B20" s="41" t="s">
        <v>33</v>
      </c>
      <c r="C20" s="1"/>
      <c r="D20" s="1"/>
      <c r="E20" s="1"/>
      <c r="F20" s="1"/>
      <c r="G20" s="1"/>
      <c r="H20" s="1"/>
      <c r="I20" s="1"/>
      <c r="J20" s="1"/>
      <c r="K20" s="1"/>
      <c r="L20" s="1"/>
      <c r="M20" s="1"/>
      <c r="N20" s="23"/>
      <c r="O20" s="1"/>
      <c r="P20" s="31"/>
      <c r="Q20" s="31"/>
      <c r="R20" s="31"/>
      <c r="S20" s="31"/>
      <c r="T20" s="31"/>
      <c r="U20" s="31"/>
      <c r="V20" s="31"/>
    </row>
    <row r="21" spans="1:22" ht="15.75" customHeight="1">
      <c r="A21" s="1"/>
      <c r="B21" s="41" t="s">
        <v>34</v>
      </c>
      <c r="C21" s="10"/>
      <c r="D21" s="1"/>
      <c r="E21" s="1"/>
      <c r="F21" s="4"/>
      <c r="G21" s="6"/>
      <c r="H21" s="1"/>
      <c r="I21" s="1"/>
      <c r="J21" s="1"/>
      <c r="K21" s="1"/>
      <c r="L21" s="1"/>
      <c r="M21" s="1"/>
      <c r="N21" s="23"/>
      <c r="O21" s="1"/>
      <c r="P21" s="31"/>
      <c r="Q21" s="31"/>
      <c r="R21" s="31"/>
      <c r="S21" s="31"/>
      <c r="T21" s="31"/>
      <c r="U21" s="31"/>
      <c r="V21" s="31"/>
    </row>
    <row r="22" spans="1:22" ht="12.75">
      <c r="A22" s="1"/>
      <c r="B22" s="36"/>
      <c r="C22" s="15"/>
      <c r="D22" s="15"/>
      <c r="E22" s="10"/>
      <c r="F22" s="1"/>
      <c r="G22" s="6"/>
      <c r="H22" s="1"/>
      <c r="I22" s="1"/>
      <c r="J22" s="1"/>
      <c r="K22" s="1"/>
      <c r="L22" s="1"/>
      <c r="M22" s="1"/>
      <c r="N22" s="23"/>
      <c r="O22" s="1"/>
      <c r="P22" s="31"/>
      <c r="Q22" s="31"/>
      <c r="R22" s="31"/>
      <c r="S22" s="31"/>
      <c r="T22" s="31"/>
      <c r="U22" s="31"/>
      <c r="V22" s="31"/>
    </row>
    <row r="23" spans="1:22" ht="15.75">
      <c r="A23" s="1"/>
      <c r="B23" s="37" t="s">
        <v>68</v>
      </c>
      <c r="C23" s="26">
        <f>D16*L7</f>
        <v>1.4105</v>
      </c>
      <c r="D23" s="28">
        <f>((D15/2)*D16)*(D15/2)*D16/((9*(D15/2)+(10*C23)))</f>
        <v>4.681290125343931</v>
      </c>
      <c r="E23" s="1"/>
      <c r="F23" s="1"/>
      <c r="G23" s="6"/>
      <c r="H23" s="45" t="s">
        <v>36</v>
      </c>
      <c r="I23" s="109">
        <f>ROUNDUP(((D15*3.14159*D16)/12),0)</f>
        <v>5</v>
      </c>
      <c r="J23" s="48" t="s">
        <v>37</v>
      </c>
      <c r="K23" s="1"/>
      <c r="L23" s="1"/>
      <c r="M23" s="1"/>
      <c r="N23" s="23"/>
      <c r="O23" s="1"/>
      <c r="P23" s="31"/>
      <c r="Q23" s="31"/>
      <c r="R23" s="31"/>
      <c r="S23" s="31"/>
      <c r="T23" s="31"/>
      <c r="U23" s="31"/>
      <c r="V23" s="31"/>
    </row>
    <row r="24" spans="1:22" ht="15.75">
      <c r="A24" s="7"/>
      <c r="B24" s="37" t="s">
        <v>20</v>
      </c>
      <c r="C24" s="26">
        <f>D16*L8</f>
        <v>1.2075</v>
      </c>
      <c r="D24" s="28">
        <f>((D15/2)*D16)*(D15/2)*D16/((9*(D15/2)+(10*C24)))</f>
        <v>5.344677137870855</v>
      </c>
      <c r="E24" s="1"/>
      <c r="F24" s="1"/>
      <c r="G24" s="7"/>
      <c r="H24" s="7"/>
      <c r="I24" s="1"/>
      <c r="J24" s="1"/>
      <c r="K24" s="1"/>
      <c r="L24" s="1"/>
      <c r="M24" s="1"/>
      <c r="N24" s="23"/>
      <c r="O24" s="1"/>
      <c r="P24" s="31"/>
      <c r="Q24" s="31"/>
      <c r="R24" s="31"/>
      <c r="S24" s="31"/>
      <c r="T24" s="31"/>
      <c r="U24" s="31"/>
      <c r="V24" s="31"/>
    </row>
    <row r="25" spans="1:22" s="12" customFormat="1" ht="15.75">
      <c r="A25" s="7"/>
      <c r="B25" s="37" t="s">
        <v>21</v>
      </c>
      <c r="C25" s="26">
        <f>D16*L9</f>
        <v>1.0010000000000001</v>
      </c>
      <c r="D25" s="28">
        <f>((D15/2)*D16)*(D15/2)*D16/((9*(D15/2)+(10*C25)))</f>
        <v>6.24490212071778</v>
      </c>
      <c r="E25" s="1"/>
      <c r="F25" s="1"/>
      <c r="G25" s="7"/>
      <c r="H25" s="7"/>
      <c r="I25" s="7"/>
      <c r="J25" s="7"/>
      <c r="K25" s="7"/>
      <c r="L25" s="7"/>
      <c r="M25" s="7"/>
      <c r="N25" s="14"/>
      <c r="O25" s="7"/>
      <c r="P25" s="33"/>
      <c r="Q25" s="33"/>
      <c r="R25" s="33"/>
      <c r="S25" s="33"/>
      <c r="T25" s="33"/>
      <c r="U25" s="33"/>
      <c r="V25" s="33"/>
    </row>
    <row r="26" spans="1:22" s="12" customFormat="1" ht="15.75">
      <c r="A26" s="7"/>
      <c r="B26" s="37" t="s">
        <v>22</v>
      </c>
      <c r="C26" s="26">
        <f>D16*L10</f>
        <v>0.777</v>
      </c>
      <c r="D26" s="28">
        <f>((D15/2)*D16)*(D15/2)*D16/((9*(D15/2)+(10*C26)))</f>
        <v>7.640968063872256</v>
      </c>
      <c r="E26" s="1"/>
      <c r="F26" s="1"/>
      <c r="G26" s="7"/>
      <c r="H26" s="7"/>
      <c r="I26" s="1" t="s">
        <v>121</v>
      </c>
      <c r="J26" s="7"/>
      <c r="K26" s="7"/>
      <c r="L26" s="7"/>
      <c r="M26" s="7"/>
      <c r="N26" s="14"/>
      <c r="O26" s="7"/>
      <c r="P26" s="33"/>
      <c r="Q26" s="33"/>
      <c r="R26" s="33"/>
      <c r="S26" s="33"/>
      <c r="T26" s="33"/>
      <c r="U26" s="33"/>
      <c r="V26" s="33"/>
    </row>
    <row r="27" spans="1:22" s="12" customFormat="1" ht="15.75">
      <c r="A27" s="7"/>
      <c r="B27" s="37" t="s">
        <v>23</v>
      </c>
      <c r="C27" s="26">
        <f>D16*L11</f>
        <v>0.6265</v>
      </c>
      <c r="D27" s="28">
        <f>((D15/2)*D16)*(D15/2)*D16/((9*(D15/2)+(10*C27)))</f>
        <v>8.991485613623018</v>
      </c>
      <c r="E27" s="7"/>
      <c r="F27" s="7"/>
      <c r="G27" s="7"/>
      <c r="H27" s="7"/>
      <c r="I27" s="1" t="s">
        <v>69</v>
      </c>
      <c r="J27" s="7"/>
      <c r="K27" s="7"/>
      <c r="L27" s="7"/>
      <c r="M27" s="7"/>
      <c r="N27" s="14"/>
      <c r="O27" s="7"/>
      <c r="P27" s="33"/>
      <c r="Q27" s="33"/>
      <c r="R27" s="33"/>
      <c r="S27" s="33"/>
      <c r="T27" s="33"/>
      <c r="U27" s="33"/>
      <c r="V27" s="33"/>
    </row>
    <row r="28" spans="1:22" s="12" customFormat="1" ht="15.75">
      <c r="A28" s="33"/>
      <c r="B28" s="37" t="s">
        <v>24</v>
      </c>
      <c r="C28" s="26">
        <f>D16*L12</f>
        <v>0.5005000000000001</v>
      </c>
      <c r="D28" s="28">
        <f>((D15/2)*D16)*(D15/2)*D16/((9*(D15/2)+(10*C28)))</f>
        <v>10.553066850447966</v>
      </c>
      <c r="E28" s="7"/>
      <c r="F28" s="7"/>
      <c r="G28" s="7"/>
      <c r="H28" s="7"/>
      <c r="I28" s="1" t="s">
        <v>29</v>
      </c>
      <c r="J28" s="7"/>
      <c r="K28" s="7"/>
      <c r="L28" s="7"/>
      <c r="M28" s="7"/>
      <c r="N28" s="14"/>
      <c r="O28" s="33"/>
      <c r="P28" s="33"/>
      <c r="Q28" s="33"/>
      <c r="R28" s="33"/>
      <c r="S28" s="33"/>
      <c r="T28" s="33"/>
      <c r="U28" s="33"/>
      <c r="V28" s="33"/>
    </row>
    <row r="29" spans="1:22" s="12" customFormat="1" ht="15.75">
      <c r="A29" s="33"/>
      <c r="B29" s="37" t="s">
        <v>25</v>
      </c>
      <c r="C29" s="26">
        <f>D16*L13</f>
        <v>0.36750000000000005</v>
      </c>
      <c r="D29" s="28">
        <f>((D15/2)*D16)*(D15/2)*D16/((9*(D15/2)+(10*C29)))</f>
        <v>12.921940928270041</v>
      </c>
      <c r="E29" s="7"/>
      <c r="F29" s="7"/>
      <c r="G29" s="7"/>
      <c r="H29" s="7"/>
      <c r="I29" s="7"/>
      <c r="J29" s="7"/>
      <c r="K29" s="7"/>
      <c r="L29" s="7"/>
      <c r="M29" s="7"/>
      <c r="N29" s="14"/>
      <c r="O29" s="33"/>
      <c r="P29" s="33"/>
      <c r="Q29" s="33"/>
      <c r="R29" s="33"/>
      <c r="S29" s="33"/>
      <c r="T29" s="33"/>
      <c r="U29" s="33"/>
      <c r="V29" s="33"/>
    </row>
    <row r="30" spans="1:22" ht="14.25" customHeight="1" thickBot="1">
      <c r="A30" s="1"/>
      <c r="B30" s="39"/>
      <c r="C30" s="40"/>
      <c r="D30" s="40"/>
      <c r="E30" s="40"/>
      <c r="F30" s="40"/>
      <c r="G30" s="40"/>
      <c r="H30" s="40"/>
      <c r="I30" s="5" t="s">
        <v>26</v>
      </c>
      <c r="J30" s="40"/>
      <c r="K30" s="5"/>
      <c r="L30" s="5"/>
      <c r="M30" s="5"/>
      <c r="N30" s="25"/>
      <c r="O30" s="1"/>
      <c r="P30" s="31"/>
      <c r="Q30" s="31"/>
      <c r="R30" s="31"/>
      <c r="S30" s="31"/>
      <c r="T30" s="31"/>
      <c r="U30" s="31"/>
      <c r="V30" s="31"/>
    </row>
    <row r="31" spans="1:22" ht="12.75">
      <c r="A31" s="1"/>
      <c r="B31" s="1"/>
      <c r="C31" s="1"/>
      <c r="D31" s="1"/>
      <c r="E31" s="1"/>
      <c r="F31" s="1"/>
      <c r="G31" s="1"/>
      <c r="H31" s="1"/>
      <c r="I31" s="1"/>
      <c r="J31" s="1"/>
      <c r="K31" s="1"/>
      <c r="L31" s="1"/>
      <c r="M31" s="1"/>
      <c r="N31" s="6"/>
      <c r="O31" s="1"/>
      <c r="P31" s="31"/>
      <c r="Q31" s="31"/>
      <c r="R31" s="31"/>
      <c r="S31" s="31"/>
      <c r="T31" s="31"/>
      <c r="U31" s="31"/>
      <c r="V31" s="31"/>
    </row>
    <row r="32" spans="1:22" ht="12.75">
      <c r="A32" s="1"/>
      <c r="B32" s="1"/>
      <c r="C32" s="1"/>
      <c r="D32" s="6"/>
      <c r="E32" s="1"/>
      <c r="F32" s="1"/>
      <c r="G32" s="1"/>
      <c r="H32" s="1"/>
      <c r="I32" s="1"/>
      <c r="J32" s="1"/>
      <c r="K32" s="1"/>
      <c r="L32" s="1"/>
      <c r="M32" s="1"/>
      <c r="N32" s="6"/>
      <c r="O32" s="1"/>
      <c r="P32" s="31"/>
      <c r="Q32" s="31"/>
      <c r="R32" s="31"/>
      <c r="S32" s="31"/>
      <c r="T32" s="31"/>
      <c r="U32" s="31"/>
      <c r="V32" s="31"/>
    </row>
    <row r="33" spans="1:22" ht="12.75">
      <c r="A33" s="1"/>
      <c r="B33" s="1"/>
      <c r="C33" s="1"/>
      <c r="D33" s="1"/>
      <c r="E33" s="1"/>
      <c r="F33" s="1"/>
      <c r="G33" s="1"/>
      <c r="H33" s="1"/>
      <c r="I33" s="15"/>
      <c r="J33" s="1"/>
      <c r="K33" s="1"/>
      <c r="L33" s="1"/>
      <c r="M33" s="1"/>
      <c r="N33" s="6"/>
      <c r="O33" s="1"/>
      <c r="P33" s="31"/>
      <c r="Q33" s="31"/>
      <c r="R33" s="31"/>
      <c r="S33" s="31"/>
      <c r="T33" s="31"/>
      <c r="U33" s="31"/>
      <c r="V33" s="31"/>
    </row>
    <row r="34" spans="1:22" ht="12.75">
      <c r="A34" s="31"/>
      <c r="B34" s="1"/>
      <c r="C34" s="1"/>
      <c r="D34" s="31"/>
      <c r="E34" s="31"/>
      <c r="F34" s="31"/>
      <c r="G34" s="31"/>
      <c r="H34" s="31"/>
      <c r="I34" s="15"/>
      <c r="J34" s="1"/>
      <c r="K34" s="1"/>
      <c r="L34" s="31"/>
      <c r="M34" s="31"/>
      <c r="N34" s="32"/>
      <c r="O34" s="31"/>
      <c r="P34" s="31"/>
      <c r="Q34" s="31"/>
      <c r="R34" s="31"/>
      <c r="S34" s="31"/>
      <c r="T34" s="31"/>
      <c r="U34" s="31"/>
      <c r="V34" s="31"/>
    </row>
    <row r="35" spans="1:22" ht="12.75">
      <c r="A35" s="31"/>
      <c r="B35" s="1"/>
      <c r="C35" s="1"/>
      <c r="D35" s="31"/>
      <c r="E35" s="31"/>
      <c r="F35" s="31"/>
      <c r="G35" s="31"/>
      <c r="H35" s="31"/>
      <c r="I35" s="15"/>
      <c r="J35" s="1"/>
      <c r="K35" s="1"/>
      <c r="L35" s="31"/>
      <c r="M35" s="31"/>
      <c r="N35" s="32"/>
      <c r="O35" s="31"/>
      <c r="P35" s="31"/>
      <c r="Q35" s="31"/>
      <c r="R35" s="31"/>
      <c r="S35" s="31"/>
      <c r="T35" s="31"/>
      <c r="U35" s="31"/>
      <c r="V35" s="31"/>
    </row>
    <row r="36" spans="1:22" ht="12.75">
      <c r="A36" s="31"/>
      <c r="B36" s="1"/>
      <c r="C36" s="1"/>
      <c r="D36" s="31"/>
      <c r="E36" s="31"/>
      <c r="F36" s="31"/>
      <c r="G36" s="31"/>
      <c r="H36" s="31"/>
      <c r="I36" s="15"/>
      <c r="J36" s="1"/>
      <c r="K36" s="1"/>
      <c r="L36" s="31"/>
      <c r="M36" s="31"/>
      <c r="N36" s="32"/>
      <c r="O36" s="31"/>
      <c r="P36" s="31"/>
      <c r="Q36" s="31"/>
      <c r="R36" s="31"/>
      <c r="S36" s="31"/>
      <c r="T36" s="31"/>
      <c r="U36" s="31"/>
      <c r="V36" s="31"/>
    </row>
    <row r="37" spans="1:22" ht="12.75">
      <c r="A37" s="31"/>
      <c r="B37" s="1"/>
      <c r="C37" s="1"/>
      <c r="D37" s="31"/>
      <c r="E37" s="31"/>
      <c r="F37" s="31"/>
      <c r="G37" s="31"/>
      <c r="H37" s="31"/>
      <c r="I37" s="15"/>
      <c r="J37" s="1"/>
      <c r="K37" s="1"/>
      <c r="L37" s="31"/>
      <c r="M37" s="31"/>
      <c r="N37" s="32"/>
      <c r="O37" s="31"/>
      <c r="P37" s="31"/>
      <c r="Q37" s="31"/>
      <c r="R37" s="31"/>
      <c r="S37" s="31"/>
      <c r="T37" s="31"/>
      <c r="U37" s="31"/>
      <c r="V37" s="31"/>
    </row>
    <row r="38" spans="1:22" ht="12.75">
      <c r="A38" s="31"/>
      <c r="B38" s="1"/>
      <c r="C38" s="1"/>
      <c r="D38" s="31"/>
      <c r="E38" s="31"/>
      <c r="F38" s="31"/>
      <c r="G38" s="31"/>
      <c r="H38" s="31"/>
      <c r="I38" s="15"/>
      <c r="J38" s="1"/>
      <c r="K38" s="1"/>
      <c r="L38" s="31"/>
      <c r="M38" s="31"/>
      <c r="N38" s="32"/>
      <c r="O38" s="31"/>
      <c r="P38" s="31"/>
      <c r="Q38" s="31"/>
      <c r="R38" s="31"/>
      <c r="S38" s="31"/>
      <c r="T38" s="31"/>
      <c r="U38" s="31"/>
      <c r="V38" s="31"/>
    </row>
    <row r="39" spans="2:11" ht="12.75">
      <c r="B39" s="10"/>
      <c r="C39" s="10"/>
      <c r="I39" s="10"/>
      <c r="J39" s="10"/>
      <c r="K39" s="10"/>
    </row>
    <row r="40" spans="2:11" ht="12.75">
      <c r="B40" s="10"/>
      <c r="C40" s="10"/>
      <c r="D40" s="10"/>
      <c r="E40" s="10"/>
      <c r="F40" s="10"/>
      <c r="G40" s="10"/>
      <c r="H40" s="10"/>
      <c r="I40" s="10"/>
      <c r="J40" s="10"/>
      <c r="K40" s="10"/>
    </row>
    <row r="41" spans="2:10" ht="12.75">
      <c r="B41" s="10"/>
      <c r="C41" s="10"/>
      <c r="D41" s="16"/>
      <c r="E41" s="10"/>
      <c r="F41" s="10"/>
      <c r="G41" s="10"/>
      <c r="H41" s="10"/>
      <c r="I41" s="10"/>
      <c r="J41" s="10"/>
    </row>
    <row r="42" ht="12.75">
      <c r="D42" s="13"/>
    </row>
    <row r="43" ht="12.75">
      <c r="D43" s="13"/>
    </row>
    <row r="44" ht="12.75">
      <c r="D44" s="13"/>
    </row>
    <row r="45" ht="12.75">
      <c r="D45" s="13"/>
    </row>
    <row r="46" ht="12.75">
      <c r="D46" s="13"/>
    </row>
    <row r="47" ht="12.75">
      <c r="D47" s="13"/>
    </row>
    <row r="48" ht="12.75">
      <c r="D48" s="13"/>
    </row>
  </sheetData>
  <printOptions/>
  <pageMargins left="0.75" right="0.75" top="1" bottom="1" header="0.5" footer="0.5"/>
  <pageSetup horizontalDpi="180" verticalDpi="180" orientation="landscape" r:id="rId2"/>
  <drawing r:id="rId1"/>
</worksheet>
</file>

<file path=xl/worksheets/sheet2.xml><?xml version="1.0" encoding="utf-8"?>
<worksheet xmlns="http://schemas.openxmlformats.org/spreadsheetml/2006/main" xmlns:r="http://schemas.openxmlformats.org/officeDocument/2006/relationships">
  <dimension ref="A1:M50"/>
  <sheetViews>
    <sheetView zoomScale="85" zoomScaleNormal="85" workbookViewId="0" topLeftCell="A1">
      <selection activeCell="F5" sqref="F5"/>
    </sheetView>
  </sheetViews>
  <sheetFormatPr defaultColWidth="9.140625" defaultRowHeight="12.75"/>
  <cols>
    <col min="1" max="1" width="4.7109375" style="51" customWidth="1"/>
    <col min="2" max="2" width="10.7109375" style="51" customWidth="1"/>
    <col min="3" max="3" width="9.140625" style="64" customWidth="1"/>
    <col min="4" max="4" width="9.57421875" style="64" bestFit="1" customWidth="1"/>
    <col min="5" max="5" width="9.8515625" style="51" customWidth="1"/>
    <col min="6" max="6" width="11.7109375" style="51" customWidth="1"/>
    <col min="7" max="7" width="9.140625" style="51" customWidth="1"/>
    <col min="8" max="8" width="10.421875" style="51" customWidth="1"/>
    <col min="9" max="16384" width="9.140625" style="51" customWidth="1"/>
  </cols>
  <sheetData>
    <row r="1" spans="1:13" ht="26.25">
      <c r="A1" s="199" t="str">
        <f>'CYLINDER STYLE'!B2</f>
        <v>"Professor Coyle" V5.7</v>
      </c>
      <c r="B1" s="72"/>
      <c r="C1" s="73"/>
      <c r="D1" s="73"/>
      <c r="E1" s="74"/>
      <c r="F1" s="74"/>
      <c r="G1" s="74"/>
      <c r="H1" s="74"/>
      <c r="I1" s="74"/>
      <c r="J1" s="93" t="s">
        <v>57</v>
      </c>
      <c r="K1" s="74"/>
      <c r="L1" s="74"/>
      <c r="M1" s="75"/>
    </row>
    <row r="2" spans="1:13" ht="12.75">
      <c r="A2" s="76"/>
      <c r="B2" s="50"/>
      <c r="C2" s="52"/>
      <c r="D2" s="52"/>
      <c r="E2" s="50"/>
      <c r="F2" s="50"/>
      <c r="G2" s="50"/>
      <c r="J2" s="53" t="s">
        <v>40</v>
      </c>
      <c r="K2" s="54" t="s">
        <v>41</v>
      </c>
      <c r="L2" s="50"/>
      <c r="M2" s="77"/>
    </row>
    <row r="3" spans="1:13" ht="15.75">
      <c r="A3" s="76"/>
      <c r="B3" s="50"/>
      <c r="C3" s="52"/>
      <c r="D3" s="55" t="s">
        <v>42</v>
      </c>
      <c r="E3" s="50"/>
      <c r="F3" s="50"/>
      <c r="G3" s="50"/>
      <c r="J3" s="56">
        <v>10</v>
      </c>
      <c r="K3" s="57">
        <v>0.107</v>
      </c>
      <c r="L3" s="50"/>
      <c r="M3" s="77"/>
    </row>
    <row r="4" spans="1:13" ht="12.75">
      <c r="A4" s="76"/>
      <c r="B4" s="58"/>
      <c r="C4" s="59"/>
      <c r="D4" s="59" t="s">
        <v>43</v>
      </c>
      <c r="E4" s="59" t="s">
        <v>44</v>
      </c>
      <c r="F4" s="180">
        <v>2.5</v>
      </c>
      <c r="G4" s="50"/>
      <c r="J4" s="56">
        <v>12</v>
      </c>
      <c r="K4" s="57">
        <v>0.086</v>
      </c>
      <c r="L4" s="50"/>
      <c r="M4" s="77"/>
    </row>
    <row r="5" spans="1:13" ht="12.75">
      <c r="A5" s="76"/>
      <c r="B5" s="60"/>
      <c r="C5" s="61"/>
      <c r="D5" s="61" t="s">
        <v>45</v>
      </c>
      <c r="E5" s="61" t="s">
        <v>46</v>
      </c>
      <c r="F5" s="181">
        <v>50</v>
      </c>
      <c r="G5" s="50"/>
      <c r="J5" s="56">
        <v>14</v>
      </c>
      <c r="K5" s="57">
        <v>0.069</v>
      </c>
      <c r="L5" s="50"/>
      <c r="M5" s="77"/>
    </row>
    <row r="6" spans="1:13" ht="12.75">
      <c r="A6" s="76"/>
      <c r="B6" s="62"/>
      <c r="C6" s="63"/>
      <c r="D6" s="63" t="s">
        <v>47</v>
      </c>
      <c r="E6" s="63" t="s">
        <v>41</v>
      </c>
      <c r="F6" s="182">
        <v>0.018</v>
      </c>
      <c r="G6" s="50"/>
      <c r="J6" s="56">
        <v>16</v>
      </c>
      <c r="K6" s="57">
        <v>0.056</v>
      </c>
      <c r="L6" s="50"/>
      <c r="M6" s="77"/>
    </row>
    <row r="7" spans="1:13" ht="12.75">
      <c r="A7" s="76"/>
      <c r="B7" s="50"/>
      <c r="C7" s="52"/>
      <c r="D7" s="52"/>
      <c r="E7" s="52"/>
      <c r="F7" s="50"/>
      <c r="G7" s="50"/>
      <c r="J7" s="56">
        <v>18</v>
      </c>
      <c r="K7" s="57">
        <v>0.045</v>
      </c>
      <c r="L7" s="50"/>
      <c r="M7" s="77"/>
    </row>
    <row r="8" spans="1:13" ht="12.75">
      <c r="A8" s="76"/>
      <c r="B8" s="50"/>
      <c r="C8" s="52"/>
      <c r="D8" s="52"/>
      <c r="E8" s="50"/>
      <c r="F8" s="50"/>
      <c r="G8" s="50"/>
      <c r="J8" s="56">
        <v>20</v>
      </c>
      <c r="K8" s="57">
        <v>0.0345</v>
      </c>
      <c r="L8" s="50"/>
      <c r="M8" s="77"/>
    </row>
    <row r="9" spans="1:13" ht="12.75">
      <c r="A9" s="76"/>
      <c r="B9" s="50"/>
      <c r="C9" s="52"/>
      <c r="D9" s="52"/>
      <c r="E9" s="50"/>
      <c r="F9" s="50"/>
      <c r="G9" s="50"/>
      <c r="J9" s="56">
        <v>22</v>
      </c>
      <c r="K9" s="57">
        <v>0.0286</v>
      </c>
      <c r="L9" s="50"/>
      <c r="M9" s="77"/>
    </row>
    <row r="10" spans="1:13" ht="13.5" customHeight="1" thickBot="1">
      <c r="A10" s="76"/>
      <c r="B10" s="50"/>
      <c r="C10" s="52"/>
      <c r="D10" s="52"/>
      <c r="E10" s="65" t="s">
        <v>48</v>
      </c>
      <c r="F10" s="50"/>
      <c r="G10" s="50"/>
      <c r="J10" s="56">
        <v>24</v>
      </c>
      <c r="K10" s="57">
        <v>0.0222</v>
      </c>
      <c r="L10" s="50"/>
      <c r="M10" s="77"/>
    </row>
    <row r="11" spans="1:13" ht="12.75">
      <c r="A11" s="76"/>
      <c r="B11" s="50"/>
      <c r="C11" s="83"/>
      <c r="D11" s="84" t="s">
        <v>49</v>
      </c>
      <c r="E11" s="84" t="s">
        <v>50</v>
      </c>
      <c r="F11" s="85">
        <f>((E19*F5)*(E19*F5))/((8*E19)+(11*E18))</f>
        <v>307.4468085106383</v>
      </c>
      <c r="G11" s="91" t="s">
        <v>56</v>
      </c>
      <c r="J11" s="56">
        <v>26</v>
      </c>
      <c r="K11" s="57">
        <v>0.0179</v>
      </c>
      <c r="L11" s="50"/>
      <c r="M11" s="77"/>
    </row>
    <row r="12" spans="1:13" ht="12.75">
      <c r="A12" s="76"/>
      <c r="B12" s="50"/>
      <c r="C12" s="183"/>
      <c r="D12" s="66"/>
      <c r="E12" s="66" t="s">
        <v>122</v>
      </c>
      <c r="F12" s="184">
        <f>(E18+(F4/2))*2</f>
        <v>4.3</v>
      </c>
      <c r="G12" s="185" t="s">
        <v>9</v>
      </c>
      <c r="J12" s="56">
        <v>28</v>
      </c>
      <c r="K12" s="57">
        <v>0.0143</v>
      </c>
      <c r="L12" s="50"/>
      <c r="M12" s="77"/>
    </row>
    <row r="13" spans="1:13" ht="12.75">
      <c r="A13" s="76"/>
      <c r="B13" s="50"/>
      <c r="C13" s="183"/>
      <c r="D13" s="52"/>
      <c r="E13" s="66"/>
      <c r="F13" s="184"/>
      <c r="G13" s="185"/>
      <c r="J13" s="92">
        <v>30</v>
      </c>
      <c r="K13" s="68">
        <v>0.0105</v>
      </c>
      <c r="L13" s="50"/>
      <c r="M13" s="77"/>
    </row>
    <row r="14" spans="1:13" ht="13.5" thickBot="1">
      <c r="A14" s="76"/>
      <c r="B14" s="50"/>
      <c r="C14" s="86"/>
      <c r="D14" s="81"/>
      <c r="E14" s="87" t="s">
        <v>51</v>
      </c>
      <c r="F14" s="88">
        <f>((E19*3.14159*2)*F5)/12</f>
        <v>44.50585833333333</v>
      </c>
      <c r="G14" s="89" t="s">
        <v>39</v>
      </c>
      <c r="H14" s="50"/>
      <c r="I14" s="50"/>
      <c r="J14" s="50"/>
      <c r="K14" s="50"/>
      <c r="L14" s="50"/>
      <c r="M14" s="77"/>
    </row>
    <row r="15" spans="1:13" ht="12.75">
      <c r="A15" s="76"/>
      <c r="B15" s="50"/>
      <c r="C15" s="52"/>
      <c r="D15" s="66"/>
      <c r="E15" s="67"/>
      <c r="F15" s="50"/>
      <c r="G15" s="50"/>
      <c r="H15" s="50"/>
      <c r="I15" s="50"/>
      <c r="J15" s="50"/>
      <c r="K15" s="50"/>
      <c r="L15" s="50"/>
      <c r="M15" s="77"/>
    </row>
    <row r="16" spans="1:13" ht="12.75">
      <c r="A16" s="76"/>
      <c r="B16" s="50"/>
      <c r="C16" s="52"/>
      <c r="D16" s="66"/>
      <c r="E16" s="67"/>
      <c r="F16" s="50"/>
      <c r="G16" s="50"/>
      <c r="H16" s="50"/>
      <c r="I16" s="50"/>
      <c r="J16" s="50"/>
      <c r="K16" s="50"/>
      <c r="L16" s="50"/>
      <c r="M16" s="77"/>
    </row>
    <row r="17" spans="1:13" ht="12.75">
      <c r="A17" s="76"/>
      <c r="B17" s="50"/>
      <c r="C17" s="52"/>
      <c r="D17" s="66"/>
      <c r="E17" s="67"/>
      <c r="F17" s="50"/>
      <c r="G17" s="50"/>
      <c r="H17" s="50"/>
      <c r="I17" s="50"/>
      <c r="J17" s="50"/>
      <c r="K17" s="50"/>
      <c r="L17" s="50"/>
      <c r="M17" s="77"/>
    </row>
    <row r="18" spans="1:13" ht="12.75">
      <c r="A18" s="76"/>
      <c r="B18" s="146"/>
      <c r="C18" s="146" t="s">
        <v>52</v>
      </c>
      <c r="D18" s="146" t="s">
        <v>53</v>
      </c>
      <c r="E18" s="147">
        <f>F6*F5</f>
        <v>0.8999999999999999</v>
      </c>
      <c r="F18" s="69"/>
      <c r="G18" s="66"/>
      <c r="H18" s="50"/>
      <c r="I18" s="50"/>
      <c r="J18" s="50"/>
      <c r="K18" s="50"/>
      <c r="L18" s="50"/>
      <c r="M18" s="77"/>
    </row>
    <row r="19" spans="1:13" ht="12.75">
      <c r="A19" s="76"/>
      <c r="B19" s="146"/>
      <c r="C19" s="146" t="s">
        <v>54</v>
      </c>
      <c r="D19" s="146" t="s">
        <v>55</v>
      </c>
      <c r="E19" s="147">
        <f>(F4/2)+(E18/2)</f>
        <v>1.7</v>
      </c>
      <c r="F19" s="52"/>
      <c r="G19" s="70"/>
      <c r="H19" s="50"/>
      <c r="I19" s="50"/>
      <c r="J19" s="50"/>
      <c r="K19" s="50"/>
      <c r="L19" s="50"/>
      <c r="M19" s="77"/>
    </row>
    <row r="20" spans="1:13" ht="12.75">
      <c r="A20" s="76"/>
      <c r="B20" s="50"/>
      <c r="C20" s="52"/>
      <c r="D20" s="71"/>
      <c r="E20" s="50"/>
      <c r="F20" s="52"/>
      <c r="G20" s="71"/>
      <c r="H20" s="50"/>
      <c r="I20" s="50"/>
      <c r="J20" s="50"/>
      <c r="K20" s="50"/>
      <c r="L20" s="50"/>
      <c r="M20" s="77"/>
    </row>
    <row r="21" spans="1:13" ht="12.75">
      <c r="A21" s="76"/>
      <c r="B21" s="50"/>
      <c r="C21" s="52"/>
      <c r="D21" s="71"/>
      <c r="E21" s="50"/>
      <c r="F21" s="52"/>
      <c r="G21" s="71"/>
      <c r="H21" s="50"/>
      <c r="I21" s="50"/>
      <c r="J21" s="50"/>
      <c r="K21" s="50"/>
      <c r="L21" s="50"/>
      <c r="M21" s="77"/>
    </row>
    <row r="22" spans="1:13" ht="16.5">
      <c r="A22" s="76"/>
      <c r="B22" s="1"/>
      <c r="C22" s="1"/>
      <c r="D22" s="17" t="s">
        <v>10</v>
      </c>
      <c r="E22" s="1"/>
      <c r="F22" s="1"/>
      <c r="G22" s="1"/>
      <c r="H22" s="1"/>
      <c r="I22" s="50"/>
      <c r="J22" s="50"/>
      <c r="K22" s="50"/>
      <c r="L22" s="50"/>
      <c r="M22" s="77"/>
    </row>
    <row r="23" spans="1:13" ht="15">
      <c r="A23" s="76"/>
      <c r="B23" s="1"/>
      <c r="C23" s="1"/>
      <c r="D23" s="49" t="s">
        <v>38</v>
      </c>
      <c r="E23" s="1"/>
      <c r="F23" s="1"/>
      <c r="G23" s="1"/>
      <c r="H23" s="1"/>
      <c r="I23" s="50"/>
      <c r="J23" s="50"/>
      <c r="K23" s="50"/>
      <c r="L23" s="50"/>
      <c r="M23" s="77"/>
    </row>
    <row r="24" spans="1:13" ht="16.5">
      <c r="A24" s="76"/>
      <c r="B24" s="1"/>
      <c r="C24" s="4" t="s">
        <v>0</v>
      </c>
      <c r="D24" s="186">
        <v>15</v>
      </c>
      <c r="E24" s="1" t="s">
        <v>3</v>
      </c>
      <c r="F24" s="1"/>
      <c r="G24" s="1"/>
      <c r="H24" s="1"/>
      <c r="I24" s="50"/>
      <c r="J24" s="50"/>
      <c r="K24" s="50"/>
      <c r="L24" s="50"/>
      <c r="M24" s="77"/>
    </row>
    <row r="25" spans="1:13" ht="16.5">
      <c r="A25" s="76"/>
      <c r="B25" s="1"/>
      <c r="C25" s="4" t="s">
        <v>1</v>
      </c>
      <c r="D25" s="186">
        <v>335</v>
      </c>
      <c r="E25" s="1" t="s">
        <v>2</v>
      </c>
      <c r="F25" s="1"/>
      <c r="G25" s="1"/>
      <c r="H25" s="1"/>
      <c r="I25" s="50"/>
      <c r="J25" s="50"/>
      <c r="K25" s="50"/>
      <c r="L25" s="50"/>
      <c r="M25" s="77"/>
    </row>
    <row r="26" spans="1:13" ht="15">
      <c r="A26" s="76"/>
      <c r="B26" s="1"/>
      <c r="C26" s="1"/>
      <c r="D26" s="4" t="s">
        <v>15</v>
      </c>
      <c r="E26" s="29">
        <f>1/(6.283*SQRT(D24*D25*0.01))*100</f>
        <v>2.2452510452287067</v>
      </c>
      <c r="F26" s="1" t="s">
        <v>4</v>
      </c>
      <c r="G26" s="1"/>
      <c r="H26" s="1"/>
      <c r="I26" s="50"/>
      <c r="J26" s="50"/>
      <c r="K26" s="50"/>
      <c r="L26" s="50"/>
      <c r="M26" s="77"/>
    </row>
    <row r="27" spans="1:13" ht="13.5">
      <c r="A27" s="76"/>
      <c r="B27" s="1"/>
      <c r="C27" s="1"/>
      <c r="D27" s="1"/>
      <c r="E27" s="1"/>
      <c r="F27" s="1"/>
      <c r="G27" s="1"/>
      <c r="H27" s="1"/>
      <c r="I27" s="50"/>
      <c r="J27" s="50"/>
      <c r="K27" s="50"/>
      <c r="L27" s="50"/>
      <c r="M27" s="77"/>
    </row>
    <row r="28" spans="1:13" ht="15">
      <c r="A28" s="76"/>
      <c r="B28" s="1"/>
      <c r="C28" s="50"/>
      <c r="D28" s="4" t="s">
        <v>13</v>
      </c>
      <c r="E28" s="20">
        <f>E26</f>
        <v>2.2452510452287067</v>
      </c>
      <c r="F28" s="1" t="s">
        <v>5</v>
      </c>
      <c r="G28" s="30">
        <f>6.28*E26*D24</f>
        <v>211.50264846054418</v>
      </c>
      <c r="H28" s="1" t="s">
        <v>6</v>
      </c>
      <c r="I28" s="50"/>
      <c r="J28" s="50"/>
      <c r="K28" s="50"/>
      <c r="L28" s="50"/>
      <c r="M28" s="77"/>
    </row>
    <row r="29" spans="1:13" ht="15">
      <c r="A29" s="76"/>
      <c r="B29" s="90" t="s">
        <v>16</v>
      </c>
      <c r="C29" s="1"/>
      <c r="D29" s="1"/>
      <c r="E29" s="1"/>
      <c r="F29" s="1"/>
      <c r="G29" s="1"/>
      <c r="H29" s="1"/>
      <c r="I29" s="50"/>
      <c r="J29" s="50"/>
      <c r="K29" s="50"/>
      <c r="L29" s="50"/>
      <c r="M29" s="77"/>
    </row>
    <row r="30" spans="1:13" ht="12.75">
      <c r="A30" s="76"/>
      <c r="B30" s="1"/>
      <c r="C30" s="1"/>
      <c r="D30" s="1"/>
      <c r="E30" s="1"/>
      <c r="F30" s="1"/>
      <c r="G30" s="1"/>
      <c r="H30" s="1"/>
      <c r="I30" s="50"/>
      <c r="J30" s="50"/>
      <c r="K30" s="50"/>
      <c r="L30" s="78">
        <f>F4</f>
        <v>2.5</v>
      </c>
      <c r="M30" s="77"/>
    </row>
    <row r="31" spans="1:13" ht="12.75">
      <c r="A31" s="76"/>
      <c r="B31" s="50"/>
      <c r="C31" s="52"/>
      <c r="D31" s="71"/>
      <c r="E31" s="50"/>
      <c r="F31" s="50"/>
      <c r="G31" s="50"/>
      <c r="H31" s="50"/>
      <c r="I31" s="50"/>
      <c r="J31" s="50"/>
      <c r="K31" s="50"/>
      <c r="L31" s="50"/>
      <c r="M31" s="77"/>
    </row>
    <row r="32" spans="1:13" ht="12.75">
      <c r="A32" s="76"/>
      <c r="B32" s="50"/>
      <c r="C32" s="52"/>
      <c r="D32" s="52"/>
      <c r="E32" s="50"/>
      <c r="F32" s="50"/>
      <c r="G32" s="50"/>
      <c r="H32" s="50"/>
      <c r="I32" s="50"/>
      <c r="J32" s="198">
        <f>F13</f>
        <v>0</v>
      </c>
      <c r="K32" s="50"/>
      <c r="L32" s="50"/>
      <c r="M32" s="77"/>
    </row>
    <row r="33" spans="1:13" ht="12.75">
      <c r="A33" s="76"/>
      <c r="B33" s="50"/>
      <c r="C33" s="52"/>
      <c r="D33" s="52"/>
      <c r="E33" s="50"/>
      <c r="F33" s="50"/>
      <c r="G33" s="50"/>
      <c r="H33" s="50"/>
      <c r="I33" s="50"/>
      <c r="J33" s="50"/>
      <c r="K33" s="50"/>
      <c r="L33" s="50"/>
      <c r="M33" s="77"/>
    </row>
    <row r="34" spans="1:13" ht="13.5" thickBot="1">
      <c r="A34" s="79"/>
      <c r="B34" s="80"/>
      <c r="C34" s="81"/>
      <c r="D34" s="81"/>
      <c r="E34" s="80"/>
      <c r="F34" s="80"/>
      <c r="G34" s="80"/>
      <c r="H34" s="80"/>
      <c r="I34" s="80"/>
      <c r="J34" s="80"/>
      <c r="K34" s="80"/>
      <c r="L34" s="80"/>
      <c r="M34" s="82"/>
    </row>
    <row r="35" spans="1:9" ht="12.75">
      <c r="A35" s="50"/>
      <c r="B35" s="50"/>
      <c r="C35" s="52"/>
      <c r="D35" s="52"/>
      <c r="E35" s="50"/>
      <c r="F35" s="50"/>
      <c r="G35" s="50"/>
      <c r="H35" s="50"/>
      <c r="I35" s="50"/>
    </row>
    <row r="36" spans="1:9" ht="12.75">
      <c r="A36" s="50"/>
      <c r="B36" s="50"/>
      <c r="C36" s="52"/>
      <c r="D36" s="52"/>
      <c r="E36" s="50"/>
      <c r="F36" s="50"/>
      <c r="G36" s="50"/>
      <c r="H36" s="50"/>
      <c r="I36" s="50"/>
    </row>
    <row r="37" spans="1:9" ht="12.75">
      <c r="A37" s="50"/>
      <c r="B37" s="50"/>
      <c r="C37" s="52"/>
      <c r="D37" s="52"/>
      <c r="E37" s="50"/>
      <c r="F37" s="50"/>
      <c r="G37" s="50"/>
      <c r="H37" s="50"/>
      <c r="I37" s="50"/>
    </row>
    <row r="38" spans="1:9" ht="12.75">
      <c r="A38" s="50"/>
      <c r="B38" s="50"/>
      <c r="C38" s="52"/>
      <c r="D38" s="52"/>
      <c r="E38" s="50"/>
      <c r="F38" s="50"/>
      <c r="G38" s="50"/>
      <c r="H38" s="50"/>
      <c r="I38" s="50"/>
    </row>
    <row r="39" spans="1:9" ht="12.75">
      <c r="A39" s="50"/>
      <c r="B39" s="50"/>
      <c r="C39" s="52"/>
      <c r="D39" s="52"/>
      <c r="E39" s="50"/>
      <c r="F39" s="50"/>
      <c r="G39" s="50"/>
      <c r="H39" s="50"/>
      <c r="I39" s="50"/>
    </row>
    <row r="40" spans="1:9" ht="12.75">
      <c r="A40" s="50"/>
      <c r="B40" s="50"/>
      <c r="C40" s="52"/>
      <c r="D40" s="52"/>
      <c r="E40" s="50"/>
      <c r="F40" s="50"/>
      <c r="G40" s="50"/>
      <c r="H40" s="50"/>
      <c r="I40" s="50"/>
    </row>
    <row r="41" spans="1:9" ht="12.75">
      <c r="A41" s="50"/>
      <c r="B41" s="50"/>
      <c r="C41" s="52"/>
      <c r="D41" s="52"/>
      <c r="E41" s="50"/>
      <c r="F41" s="50"/>
      <c r="G41" s="50"/>
      <c r="H41" s="50"/>
      <c r="I41" s="50"/>
    </row>
    <row r="42" spans="1:9" ht="12.75">
      <c r="A42" s="50"/>
      <c r="B42" s="50"/>
      <c r="C42" s="52"/>
      <c r="D42" s="52"/>
      <c r="E42" s="50"/>
      <c r="F42" s="50"/>
      <c r="G42" s="50"/>
      <c r="H42" s="50"/>
      <c r="I42" s="50"/>
    </row>
    <row r="43" spans="1:9" ht="12.75">
      <c r="A43" s="50"/>
      <c r="B43" s="50"/>
      <c r="C43" s="52"/>
      <c r="D43" s="52"/>
      <c r="E43" s="50"/>
      <c r="F43" s="50"/>
      <c r="G43" s="50"/>
      <c r="H43" s="50"/>
      <c r="I43" s="50"/>
    </row>
    <row r="44" spans="1:9" ht="12.75">
      <c r="A44" s="50"/>
      <c r="B44" s="50"/>
      <c r="C44" s="52"/>
      <c r="D44" s="52"/>
      <c r="E44" s="50"/>
      <c r="F44" s="50"/>
      <c r="G44" s="50"/>
      <c r="H44" s="50"/>
      <c r="I44" s="50"/>
    </row>
    <row r="45" spans="1:9" ht="12.75">
      <c r="A45" s="50"/>
      <c r="B45" s="50"/>
      <c r="C45" s="52"/>
      <c r="D45" s="52"/>
      <c r="E45" s="50"/>
      <c r="F45" s="50"/>
      <c r="G45" s="50"/>
      <c r="H45" s="50"/>
      <c r="I45" s="50"/>
    </row>
    <row r="46" spans="1:9" ht="12.75">
      <c r="A46" s="50"/>
      <c r="B46" s="50"/>
      <c r="C46" s="52"/>
      <c r="D46" s="52"/>
      <c r="E46" s="50"/>
      <c r="F46" s="50"/>
      <c r="G46" s="50"/>
      <c r="H46" s="50"/>
      <c r="I46" s="50"/>
    </row>
    <row r="47" spans="1:9" ht="12.75">
      <c r="A47" s="50"/>
      <c r="B47" s="50"/>
      <c r="C47" s="52"/>
      <c r="D47" s="52"/>
      <c r="E47" s="50"/>
      <c r="F47" s="50"/>
      <c r="G47" s="50"/>
      <c r="H47" s="50"/>
      <c r="I47" s="50"/>
    </row>
    <row r="48" spans="1:9" ht="12.75">
      <c r="A48" s="50"/>
      <c r="B48" s="50"/>
      <c r="C48" s="52"/>
      <c r="D48" s="52"/>
      <c r="E48" s="50"/>
      <c r="F48" s="50"/>
      <c r="G48" s="50"/>
      <c r="H48" s="50"/>
      <c r="I48" s="50"/>
    </row>
    <row r="49" spans="1:9" ht="12.75">
      <c r="A49" s="50"/>
      <c r="B49" s="50"/>
      <c r="C49" s="52"/>
      <c r="D49" s="52"/>
      <c r="E49" s="50"/>
      <c r="F49" s="50"/>
      <c r="G49" s="50"/>
      <c r="H49" s="50"/>
      <c r="I49" s="50"/>
    </row>
    <row r="50" spans="1:9" ht="12.75">
      <c r="A50" s="50"/>
      <c r="B50" s="50"/>
      <c r="C50" s="52"/>
      <c r="D50" s="52"/>
      <c r="E50" s="50"/>
      <c r="F50" s="50"/>
      <c r="G50" s="50"/>
      <c r="H50" s="50"/>
      <c r="I50" s="50"/>
    </row>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V48"/>
  <sheetViews>
    <sheetView zoomScale="85" zoomScaleNormal="85" workbookViewId="0" topLeftCell="A1">
      <selection activeCell="D9" sqref="D9"/>
    </sheetView>
  </sheetViews>
  <sheetFormatPr defaultColWidth="9.140625" defaultRowHeight="12.75"/>
  <cols>
    <col min="1" max="1" width="9.140625" style="11" customWidth="1"/>
    <col min="2" max="2" width="9.8515625" style="11" customWidth="1"/>
    <col min="3" max="3" width="19.28125" style="11" customWidth="1"/>
    <col min="4" max="4" width="9.28125" style="11" customWidth="1"/>
    <col min="5" max="5" width="8.140625" style="11" customWidth="1"/>
    <col min="6" max="6" width="5.421875" style="11" customWidth="1"/>
    <col min="7" max="7" width="6.421875" style="11" customWidth="1"/>
    <col min="8" max="8" width="13.140625" style="11" customWidth="1"/>
    <col min="9" max="9" width="4.57421875" style="11" customWidth="1"/>
    <col min="10" max="10" width="10.28125" style="11" customWidth="1"/>
    <col min="11" max="11" width="8.57421875" style="11" customWidth="1"/>
    <col min="12" max="12" width="10.57421875" style="11" customWidth="1"/>
    <col min="13" max="13" width="2.140625" style="11" customWidth="1"/>
    <col min="14" max="14" width="14.57421875" style="13" customWidth="1"/>
    <col min="15" max="16384" width="9.140625" style="11" customWidth="1"/>
  </cols>
  <sheetData>
    <row r="1" spans="1:22" ht="13.5" thickBot="1">
      <c r="A1" s="31"/>
      <c r="B1" s="31"/>
      <c r="C1" s="31"/>
      <c r="D1" s="31"/>
      <c r="E1" s="31"/>
      <c r="F1" s="31"/>
      <c r="G1" s="31"/>
      <c r="H1" s="31"/>
      <c r="I1" s="31"/>
      <c r="J1" s="31"/>
      <c r="K1" s="31"/>
      <c r="L1" s="31"/>
      <c r="M1" s="31"/>
      <c r="N1" s="32"/>
      <c r="O1" s="31"/>
      <c r="P1" s="31"/>
      <c r="Q1" s="31"/>
      <c r="R1" s="31"/>
      <c r="S1" s="31"/>
      <c r="T1" s="31"/>
      <c r="U1" s="31"/>
      <c r="V1" s="31"/>
    </row>
    <row r="2" spans="1:22" ht="27" customHeight="1">
      <c r="A2" s="31"/>
      <c r="B2" s="21" t="str">
        <f>'CYLINDER STYLE'!B2</f>
        <v>"Professor Coyle" V5.7</v>
      </c>
      <c r="C2" s="2"/>
      <c r="D2" s="2"/>
      <c r="E2" s="2" t="s">
        <v>12</v>
      </c>
      <c r="F2" s="2"/>
      <c r="G2" s="2"/>
      <c r="H2" s="2"/>
      <c r="I2" s="2"/>
      <c r="J2" s="2"/>
      <c r="K2" s="2"/>
      <c r="L2" s="2"/>
      <c r="M2" s="2"/>
      <c r="N2" s="22"/>
      <c r="O2" s="31"/>
      <c r="P2" s="31"/>
      <c r="Q2" s="31"/>
      <c r="R2" s="31"/>
      <c r="S2" s="31"/>
      <c r="T2" s="31"/>
      <c r="U2" s="31"/>
      <c r="V2" s="31"/>
    </row>
    <row r="3" spans="1:22" ht="20.25">
      <c r="A3" s="31"/>
      <c r="B3" s="3"/>
      <c r="C3" s="47" t="s">
        <v>35</v>
      </c>
      <c r="D3" s="1"/>
      <c r="E3" s="1" t="s">
        <v>14</v>
      </c>
      <c r="F3" s="1"/>
      <c r="G3" s="1"/>
      <c r="H3" s="1"/>
      <c r="I3" s="1"/>
      <c r="J3" s="1"/>
      <c r="K3" s="1"/>
      <c r="L3" s="1"/>
      <c r="M3" s="1"/>
      <c r="N3" s="23"/>
      <c r="O3" s="31"/>
      <c r="P3" s="31"/>
      <c r="Q3" s="31"/>
      <c r="R3" s="31"/>
      <c r="S3" s="31"/>
      <c r="T3" s="31"/>
      <c r="U3" s="31"/>
      <c r="V3" s="31"/>
    </row>
    <row r="4" spans="1:22" ht="13.5">
      <c r="A4" s="31"/>
      <c r="B4" s="3"/>
      <c r="C4" s="1"/>
      <c r="D4" s="1"/>
      <c r="E4" s="1" t="s">
        <v>28</v>
      </c>
      <c r="F4" s="1"/>
      <c r="G4" s="1"/>
      <c r="H4" s="1"/>
      <c r="I4" s="1"/>
      <c r="J4" s="1"/>
      <c r="K4" s="1"/>
      <c r="L4" s="1"/>
      <c r="M4" s="1"/>
      <c r="N4" s="23"/>
      <c r="O4" s="31"/>
      <c r="P4" s="31"/>
      <c r="Q4" s="31"/>
      <c r="R4" s="31"/>
      <c r="S4" s="31"/>
      <c r="T4" s="31"/>
      <c r="U4" s="31"/>
      <c r="V4" s="31"/>
    </row>
    <row r="5" spans="1:22" ht="19.5" customHeight="1">
      <c r="A5" s="31"/>
      <c r="B5" s="3"/>
      <c r="C5" s="1"/>
      <c r="D5" s="17" t="s">
        <v>10</v>
      </c>
      <c r="E5" s="1"/>
      <c r="F5" s="1"/>
      <c r="G5" s="1"/>
      <c r="H5" s="1"/>
      <c r="I5" s="1"/>
      <c r="J5" s="42" t="s">
        <v>18</v>
      </c>
      <c r="K5" s="43"/>
      <c r="L5" s="104"/>
      <c r="M5" s="18"/>
      <c r="N5" s="23"/>
      <c r="O5" s="31"/>
      <c r="P5" s="31"/>
      <c r="Q5" s="31"/>
      <c r="R5" s="31"/>
      <c r="S5" s="31"/>
      <c r="T5" s="31"/>
      <c r="U5" s="31"/>
      <c r="V5" s="31"/>
    </row>
    <row r="6" spans="1:22" ht="15">
      <c r="A6" s="31"/>
      <c r="B6" s="3"/>
      <c r="C6" s="1"/>
      <c r="D6" s="49" t="s">
        <v>38</v>
      </c>
      <c r="E6" s="1"/>
      <c r="F6" s="1"/>
      <c r="G6" s="1"/>
      <c r="H6" s="1"/>
      <c r="I6" s="1"/>
      <c r="J6" s="8" t="s">
        <v>17</v>
      </c>
      <c r="K6" s="15" t="s">
        <v>27</v>
      </c>
      <c r="L6" s="15" t="s">
        <v>19</v>
      </c>
      <c r="M6" s="107"/>
      <c r="N6" s="23"/>
      <c r="O6" s="31"/>
      <c r="P6" s="31"/>
      <c r="Q6" s="31"/>
      <c r="R6" s="31"/>
      <c r="S6" s="31"/>
      <c r="T6" s="31"/>
      <c r="U6" s="31"/>
      <c r="V6" s="31"/>
    </row>
    <row r="7" spans="1:22" ht="16.5">
      <c r="A7" s="31"/>
      <c r="B7" s="3"/>
      <c r="C7" s="4" t="s">
        <v>0</v>
      </c>
      <c r="D7" s="132">
        <v>160</v>
      </c>
      <c r="E7" s="1" t="s">
        <v>3</v>
      </c>
      <c r="F7" s="1"/>
      <c r="G7" s="1"/>
      <c r="H7" s="1"/>
      <c r="I7" s="1"/>
      <c r="J7" s="8">
        <v>18</v>
      </c>
      <c r="K7" s="15">
        <v>23.5</v>
      </c>
      <c r="L7" s="15">
        <v>0.0403</v>
      </c>
      <c r="M7" s="107"/>
      <c r="N7" s="23"/>
      <c r="O7" s="31"/>
      <c r="P7" s="31"/>
      <c r="Q7" s="31"/>
      <c r="R7" s="31"/>
      <c r="S7" s="31"/>
      <c r="T7" s="31"/>
      <c r="U7" s="31"/>
      <c r="V7" s="31"/>
    </row>
    <row r="8" spans="1:22" ht="16.5">
      <c r="A8" s="31"/>
      <c r="B8" s="3"/>
      <c r="C8" s="4" t="s">
        <v>1</v>
      </c>
      <c r="D8" s="132">
        <v>50</v>
      </c>
      <c r="E8" s="1" t="s">
        <v>2</v>
      </c>
      <c r="F8" s="1"/>
      <c r="G8" s="1"/>
      <c r="H8" s="1"/>
      <c r="I8" s="1"/>
      <c r="J8" s="8">
        <v>20</v>
      </c>
      <c r="K8" s="15">
        <v>29</v>
      </c>
      <c r="L8" s="105">
        <v>0.0345</v>
      </c>
      <c r="M8" s="107"/>
      <c r="N8" s="23"/>
      <c r="O8" s="31"/>
      <c r="P8" s="31"/>
      <c r="Q8" s="31"/>
      <c r="R8" s="31"/>
      <c r="S8" s="31"/>
      <c r="T8" s="31"/>
      <c r="U8" s="31"/>
      <c r="V8" s="31"/>
    </row>
    <row r="9" spans="1:22" ht="15">
      <c r="A9" s="31"/>
      <c r="B9" s="3"/>
      <c r="C9" s="1"/>
      <c r="D9" s="4" t="s">
        <v>15</v>
      </c>
      <c r="E9" s="29">
        <f>1/(6.283*SQRT(D7*D8*0.01))*100</f>
        <v>1.779458839328179</v>
      </c>
      <c r="F9" s="1" t="s">
        <v>4</v>
      </c>
      <c r="G9" s="1"/>
      <c r="H9" s="1"/>
      <c r="I9" s="1"/>
      <c r="J9" s="8">
        <v>22</v>
      </c>
      <c r="K9" s="15">
        <v>35</v>
      </c>
      <c r="L9" s="105">
        <v>0.0286</v>
      </c>
      <c r="M9" s="107"/>
      <c r="N9" s="23"/>
      <c r="O9" s="31"/>
      <c r="P9" s="31"/>
      <c r="Q9" s="31"/>
      <c r="R9" s="31"/>
      <c r="S9" s="31"/>
      <c r="T9" s="31"/>
      <c r="U9" s="31"/>
      <c r="V9" s="31"/>
    </row>
    <row r="10" spans="1:22" ht="13.5">
      <c r="A10" s="31"/>
      <c r="B10" s="3"/>
      <c r="C10" s="1"/>
      <c r="D10" s="1"/>
      <c r="E10" s="1"/>
      <c r="F10" s="1"/>
      <c r="G10" s="1"/>
      <c r="H10" s="1"/>
      <c r="I10" s="1"/>
      <c r="J10" s="8">
        <v>24</v>
      </c>
      <c r="K10" s="15">
        <v>45</v>
      </c>
      <c r="L10" s="105">
        <v>0.0222</v>
      </c>
      <c r="M10" s="107"/>
      <c r="N10" s="23"/>
      <c r="O10" s="31"/>
      <c r="P10" s="31"/>
      <c r="Q10" s="31"/>
      <c r="R10" s="31"/>
      <c r="S10" s="31"/>
      <c r="T10" s="31"/>
      <c r="U10" s="31"/>
      <c r="V10" s="31"/>
    </row>
    <row r="11" spans="1:22" ht="12.75">
      <c r="A11" s="31"/>
      <c r="B11" s="3"/>
      <c r="C11" s="4" t="s">
        <v>13</v>
      </c>
      <c r="D11" s="20">
        <f>E9</f>
        <v>1.779458839328179</v>
      </c>
      <c r="E11" s="1" t="s">
        <v>5</v>
      </c>
      <c r="F11" s="1"/>
      <c r="G11" s="30">
        <f>6.28*E9*D7</f>
        <v>1788.0002417569542</v>
      </c>
      <c r="H11" s="1" t="s">
        <v>6</v>
      </c>
      <c r="I11" s="1"/>
      <c r="J11" s="8">
        <v>26</v>
      </c>
      <c r="K11" s="15">
        <v>56</v>
      </c>
      <c r="L11" s="105">
        <v>0.0179</v>
      </c>
      <c r="M11" s="107"/>
      <c r="N11" s="23"/>
      <c r="O11" s="31"/>
      <c r="P11" s="31"/>
      <c r="Q11" s="31"/>
      <c r="R11" s="31"/>
      <c r="S11" s="31"/>
      <c r="T11" s="31"/>
      <c r="U11" s="31"/>
      <c r="V11" s="31"/>
    </row>
    <row r="12" spans="1:22" ht="12.75">
      <c r="A12" s="31"/>
      <c r="B12" s="24" t="s">
        <v>16</v>
      </c>
      <c r="C12" s="1"/>
      <c r="D12" s="1"/>
      <c r="E12" s="1"/>
      <c r="F12" s="1"/>
      <c r="G12" s="1"/>
      <c r="H12" s="1"/>
      <c r="I12" s="1"/>
      <c r="J12" s="8">
        <v>28</v>
      </c>
      <c r="K12" s="15">
        <v>70</v>
      </c>
      <c r="L12" s="105">
        <v>0.0143</v>
      </c>
      <c r="M12" s="107"/>
      <c r="N12" s="23"/>
      <c r="O12" s="31"/>
      <c r="P12" s="31"/>
      <c r="Q12" s="31"/>
      <c r="R12" s="31"/>
      <c r="S12" s="31"/>
      <c r="T12" s="31"/>
      <c r="U12" s="31"/>
      <c r="V12" s="31"/>
    </row>
    <row r="13" spans="1:22" ht="12.75">
      <c r="A13" s="31"/>
      <c r="B13" s="3"/>
      <c r="C13" s="1"/>
      <c r="D13" s="1"/>
      <c r="E13" s="1"/>
      <c r="F13" s="1"/>
      <c r="G13" s="1"/>
      <c r="H13" s="1"/>
      <c r="I13" s="1"/>
      <c r="J13" s="8">
        <v>30</v>
      </c>
      <c r="K13" s="15">
        <v>95</v>
      </c>
      <c r="L13" s="105">
        <v>0.0105</v>
      </c>
      <c r="M13" s="107"/>
      <c r="N13" s="23"/>
      <c r="O13" s="31"/>
      <c r="P13" s="31"/>
      <c r="Q13" s="31"/>
      <c r="R13" s="31"/>
      <c r="S13" s="31"/>
      <c r="T13" s="31"/>
      <c r="U13" s="31"/>
      <c r="V13" s="31"/>
    </row>
    <row r="14" spans="1:22" ht="15.75">
      <c r="A14" s="31"/>
      <c r="B14" s="205" t="s">
        <v>85</v>
      </c>
      <c r="C14" s="206"/>
      <c r="D14" s="206"/>
      <c r="E14" s="206"/>
      <c r="F14" s="206"/>
      <c r="G14" s="1"/>
      <c r="H14" s="1"/>
      <c r="I14" s="1"/>
      <c r="J14" s="178" t="s">
        <v>120</v>
      </c>
      <c r="K14" s="179">
        <v>14.1</v>
      </c>
      <c r="L14" s="19">
        <v>0.071</v>
      </c>
      <c r="M14" s="108"/>
      <c r="N14" s="23"/>
      <c r="O14" s="31"/>
      <c r="P14" s="31"/>
      <c r="Q14" s="31"/>
      <c r="R14" s="31"/>
      <c r="S14" s="31"/>
      <c r="T14" s="31"/>
      <c r="U14" s="31"/>
      <c r="V14" s="31"/>
    </row>
    <row r="15" spans="1:22" ht="20.25" customHeight="1">
      <c r="A15" s="31"/>
      <c r="B15" s="119"/>
      <c r="C15" s="38" t="s">
        <v>84</v>
      </c>
      <c r="D15" s="133">
        <v>5.375</v>
      </c>
      <c r="E15" s="1"/>
      <c r="F15" s="1"/>
      <c r="G15" s="1"/>
      <c r="H15" s="207" t="s">
        <v>86</v>
      </c>
      <c r="I15" s="208"/>
      <c r="J15" s="208"/>
      <c r="K15" s="208"/>
      <c r="L15" s="208"/>
      <c r="M15" s="208"/>
      <c r="N15" s="209"/>
      <c r="O15" s="31"/>
      <c r="P15" s="31"/>
      <c r="Q15" s="31"/>
      <c r="R15" s="31"/>
      <c r="S15" s="31"/>
      <c r="T15" s="31"/>
      <c r="U15" s="31"/>
      <c r="V15" s="31"/>
    </row>
    <row r="16" spans="1:22" ht="19.5" customHeight="1">
      <c r="A16" s="31"/>
      <c r="B16" s="119"/>
      <c r="C16" s="38" t="s">
        <v>83</v>
      </c>
      <c r="D16" s="133">
        <v>4.625</v>
      </c>
      <c r="E16" s="1"/>
      <c r="F16" s="1"/>
      <c r="G16" s="1"/>
      <c r="H16" s="1"/>
      <c r="I16" s="1"/>
      <c r="J16" s="6"/>
      <c r="K16" s="1"/>
      <c r="L16" s="1"/>
      <c r="M16" s="1"/>
      <c r="N16" s="23"/>
      <c r="O16" s="31"/>
      <c r="P16" s="31"/>
      <c r="Q16" s="31"/>
      <c r="R16" s="31"/>
      <c r="S16" s="31"/>
      <c r="T16" s="31"/>
      <c r="U16" s="31"/>
      <c r="V16" s="31"/>
    </row>
    <row r="17" spans="1:22" ht="19.5" customHeight="1">
      <c r="A17" s="31"/>
      <c r="B17" s="3"/>
      <c r="C17" s="38" t="s">
        <v>8</v>
      </c>
      <c r="D17" s="133">
        <v>40</v>
      </c>
      <c r="E17" s="1"/>
      <c r="F17" s="1"/>
      <c r="G17" s="1"/>
      <c r="H17" s="1"/>
      <c r="I17" s="1"/>
      <c r="J17" s="1"/>
      <c r="K17" s="1"/>
      <c r="L17" s="1"/>
      <c r="M17" s="1"/>
      <c r="N17" s="23"/>
      <c r="O17" s="31"/>
      <c r="P17" s="31"/>
      <c r="Q17" s="31"/>
      <c r="R17" s="31"/>
      <c r="S17" s="31"/>
      <c r="T17" s="31"/>
      <c r="U17" s="31"/>
      <c r="V17" s="31"/>
    </row>
    <row r="18" spans="1:22" ht="21.75" customHeight="1">
      <c r="A18" s="31"/>
      <c r="B18" s="3"/>
      <c r="C18" s="38" t="s">
        <v>82</v>
      </c>
      <c r="D18" s="118">
        <f>(D15+D16)/2</f>
        <v>5</v>
      </c>
      <c r="E18" s="1" t="s">
        <v>9</v>
      </c>
      <c r="F18" s="1"/>
      <c r="G18" s="1"/>
      <c r="H18" s="1"/>
      <c r="I18" s="1"/>
      <c r="J18" s="6"/>
      <c r="K18" s="1"/>
      <c r="L18" s="1"/>
      <c r="M18" s="1"/>
      <c r="N18" s="23"/>
      <c r="O18" s="31"/>
      <c r="P18" s="31"/>
      <c r="Q18" s="31"/>
      <c r="R18" s="31"/>
      <c r="S18" s="31"/>
      <c r="T18" s="31"/>
      <c r="U18" s="31"/>
      <c r="V18" s="31"/>
    </row>
    <row r="19" spans="1:22" ht="15">
      <c r="A19" s="1"/>
      <c r="B19" s="3"/>
      <c r="C19" s="1"/>
      <c r="D19" s="1"/>
      <c r="E19" s="1"/>
      <c r="F19" s="1"/>
      <c r="G19" s="27"/>
      <c r="H19" s="35"/>
      <c r="I19" s="1"/>
      <c r="J19" s="1"/>
      <c r="K19" s="1"/>
      <c r="L19" s="1"/>
      <c r="M19" s="1"/>
      <c r="N19" s="23"/>
      <c r="O19" s="1"/>
      <c r="P19" s="31"/>
      <c r="Q19" s="31"/>
      <c r="R19" s="31"/>
      <c r="S19" s="31"/>
      <c r="T19" s="31"/>
      <c r="U19" s="31"/>
      <c r="V19" s="31"/>
    </row>
    <row r="20" spans="1:22" ht="16.5">
      <c r="A20" s="1"/>
      <c r="B20" s="41" t="s">
        <v>34</v>
      </c>
      <c r="C20" s="1"/>
      <c r="D20" s="1"/>
      <c r="E20" s="1"/>
      <c r="F20" s="1"/>
      <c r="G20" s="1"/>
      <c r="H20" s="1"/>
      <c r="I20" s="1"/>
      <c r="J20" s="1"/>
      <c r="K20" s="1"/>
      <c r="L20" s="1"/>
      <c r="M20" s="1"/>
      <c r="N20" s="23"/>
      <c r="O20" s="1"/>
      <c r="P20" s="31"/>
      <c r="Q20" s="31"/>
      <c r="R20" s="31"/>
      <c r="S20" s="31"/>
      <c r="T20" s="31"/>
      <c r="U20" s="31"/>
      <c r="V20" s="31"/>
    </row>
    <row r="21" spans="1:22" ht="15.75" customHeight="1">
      <c r="A21" s="1"/>
      <c r="B21" s="3"/>
      <c r="C21" s="1"/>
      <c r="D21" s="1"/>
      <c r="E21" s="1"/>
      <c r="F21" s="4"/>
      <c r="G21" s="6"/>
      <c r="H21" s="1"/>
      <c r="I21" s="1"/>
      <c r="J21" s="1"/>
      <c r="K21" s="1"/>
      <c r="L21" s="1"/>
      <c r="M21" s="1"/>
      <c r="N21" s="23"/>
      <c r="O21" s="1"/>
      <c r="P21" s="31"/>
      <c r="Q21" s="31"/>
      <c r="R21" s="31"/>
      <c r="S21" s="31"/>
      <c r="T21" s="31"/>
      <c r="U21" s="31"/>
      <c r="V21" s="31"/>
    </row>
    <row r="22" spans="1:22" ht="15">
      <c r="A22" s="1"/>
      <c r="B22" s="37" t="s">
        <v>118</v>
      </c>
      <c r="C22" s="28">
        <f>((D18/2)*D17)*(D18/2)*D17/((9*(D18/2)+(10*D22)))</f>
        <v>196.46365422396858</v>
      </c>
      <c r="D22" s="120">
        <f>D17*L14</f>
        <v>2.84</v>
      </c>
      <c r="E22" s="1" t="s">
        <v>119</v>
      </c>
      <c r="F22" s="1"/>
      <c r="G22" s="6"/>
      <c r="H22" s="1"/>
      <c r="I22" s="1"/>
      <c r="J22" s="1"/>
      <c r="K22" s="1"/>
      <c r="L22" s="1"/>
      <c r="M22" s="1"/>
      <c r="N22" s="23"/>
      <c r="O22" s="1"/>
      <c r="P22" s="31"/>
      <c r="Q22" s="31"/>
      <c r="R22" s="31"/>
      <c r="S22" s="31"/>
      <c r="T22" s="31"/>
      <c r="U22" s="31"/>
      <c r="V22" s="31"/>
    </row>
    <row r="23" spans="1:22" ht="15">
      <c r="A23" s="1"/>
      <c r="B23" s="37" t="s">
        <v>68</v>
      </c>
      <c r="C23" s="28">
        <f>((D18/2)*D17)*(D18/2)*D17/((9*(D18/2)+(10*D23)))</f>
        <v>258.93319523562917</v>
      </c>
      <c r="D23" s="120">
        <f>D17*L7</f>
        <v>1.612</v>
      </c>
      <c r="E23" s="31"/>
      <c r="G23" s="6"/>
      <c r="H23" s="1"/>
      <c r="I23" s="1"/>
      <c r="J23" s="1"/>
      <c r="K23" s="1"/>
      <c r="L23" s="1"/>
      <c r="M23" s="1"/>
      <c r="N23" s="23"/>
      <c r="O23" s="1"/>
      <c r="P23" s="31"/>
      <c r="Q23" s="31"/>
      <c r="R23" s="31"/>
      <c r="S23" s="31"/>
      <c r="T23" s="31"/>
      <c r="U23" s="31"/>
      <c r="V23" s="31"/>
    </row>
    <row r="24" spans="1:22" ht="15.75">
      <c r="A24" s="7"/>
      <c r="B24" s="37" t="s">
        <v>20</v>
      </c>
      <c r="C24" s="28">
        <f>((D18/2)*D17)*(D18/2)*D17/((9*(D18/2)+(10*D24)))</f>
        <v>275.4820936639119</v>
      </c>
      <c r="D24" s="120">
        <f>D17*L8</f>
        <v>1.3800000000000001</v>
      </c>
      <c r="E24" s="1"/>
      <c r="F24" s="1"/>
      <c r="G24" s="7"/>
      <c r="H24" s="7"/>
      <c r="I24" s="1"/>
      <c r="J24" s="1"/>
      <c r="K24" s="1"/>
      <c r="L24" s="1"/>
      <c r="M24" s="1"/>
      <c r="N24" s="23"/>
      <c r="O24" s="1"/>
      <c r="P24" s="31"/>
      <c r="Q24" s="31"/>
      <c r="R24" s="31"/>
      <c r="S24" s="31"/>
      <c r="T24" s="31"/>
      <c r="U24" s="31"/>
      <c r="V24" s="31"/>
    </row>
    <row r="25" spans="1:22" s="12" customFormat="1" ht="15.75">
      <c r="A25" s="7"/>
      <c r="B25" s="37" t="s">
        <v>21</v>
      </c>
      <c r="C25" s="28">
        <f>((D18/2)*D17)*(D18/2)*D17/((9*(D18/2)+(10*D25)))</f>
        <v>294.63759575721866</v>
      </c>
      <c r="D25" s="120">
        <f>D17*L9</f>
        <v>1.1440000000000001</v>
      </c>
      <c r="E25" s="210" t="s">
        <v>117</v>
      </c>
      <c r="F25" s="210"/>
      <c r="G25" s="7"/>
      <c r="H25" s="7"/>
      <c r="I25" s="7"/>
      <c r="J25" s="7"/>
      <c r="K25" s="7"/>
      <c r="L25" s="7"/>
      <c r="M25" s="7"/>
      <c r="N25" s="14"/>
      <c r="O25" s="7"/>
      <c r="P25" s="33"/>
      <c r="Q25" s="33"/>
      <c r="R25" s="33"/>
      <c r="S25" s="33"/>
      <c r="T25" s="33"/>
      <c r="U25" s="33"/>
      <c r="V25" s="33"/>
    </row>
    <row r="26" spans="1:22" s="12" customFormat="1" ht="15.75">
      <c r="A26" s="7"/>
      <c r="B26" s="37" t="s">
        <v>22</v>
      </c>
      <c r="C26" s="28">
        <f>((D18/2)*D17)*(D18/2)*D17/((9*(D18/2)+(10*D26)))</f>
        <v>318.674314850223</v>
      </c>
      <c r="D26" s="120">
        <f>D17*L10</f>
        <v>0.888</v>
      </c>
      <c r="E26" s="7"/>
      <c r="F26" s="1"/>
      <c r="G26" s="7"/>
      <c r="H26" s="45" t="s">
        <v>36</v>
      </c>
      <c r="I26" s="109">
        <f>ROUNDUP(((D18*3.14159*D17)/12),0)</f>
        <v>53</v>
      </c>
      <c r="J26" s="48" t="s">
        <v>37</v>
      </c>
      <c r="K26" s="1"/>
      <c r="L26" s="1"/>
      <c r="M26" s="14"/>
      <c r="N26" s="117"/>
      <c r="O26" s="7"/>
      <c r="P26" s="33"/>
      <c r="Q26" s="33"/>
      <c r="R26" s="33"/>
      <c r="S26" s="33"/>
      <c r="T26" s="33"/>
      <c r="U26" s="33"/>
      <c r="V26" s="33"/>
    </row>
    <row r="27" spans="1:22" s="12" customFormat="1" ht="15.75">
      <c r="A27" s="7"/>
      <c r="B27" s="37" t="s">
        <v>23</v>
      </c>
      <c r="C27" s="28">
        <f>((D18/2)*D17)*(D18/2)*D17/((9*(D18/2)+(10*D27)))</f>
        <v>337.1544167228591</v>
      </c>
      <c r="D27" s="120">
        <f>D17*L11</f>
        <v>0.716</v>
      </c>
      <c r="E27" s="7"/>
      <c r="F27" s="7"/>
      <c r="G27" s="7"/>
      <c r="H27" s="7"/>
      <c r="I27" s="1" t="s">
        <v>121</v>
      </c>
      <c r="J27" s="7"/>
      <c r="K27" s="7"/>
      <c r="L27" s="7"/>
      <c r="M27" s="7"/>
      <c r="N27" s="14"/>
      <c r="O27" s="7"/>
      <c r="P27" s="33"/>
      <c r="Q27" s="33"/>
      <c r="R27" s="33"/>
      <c r="S27" s="33"/>
      <c r="T27" s="33"/>
      <c r="U27" s="33"/>
      <c r="V27" s="33"/>
    </row>
    <row r="28" spans="1:22" s="12" customFormat="1" ht="15.75">
      <c r="A28" s="33"/>
      <c r="B28" s="37" t="s">
        <v>24</v>
      </c>
      <c r="C28" s="28">
        <f>((D18/2)*D17)*(D18/2)*D17/((9*(D18/2)+(10*D28)))</f>
        <v>354.3586109142452</v>
      </c>
      <c r="D28" s="120">
        <f>D17*L12</f>
        <v>0.5720000000000001</v>
      </c>
      <c r="E28" s="7"/>
      <c r="F28" s="7"/>
      <c r="G28" s="7"/>
      <c r="H28" s="7"/>
      <c r="I28" s="1" t="s">
        <v>69</v>
      </c>
      <c r="J28" s="7"/>
      <c r="K28" s="7"/>
      <c r="L28" s="7"/>
      <c r="M28" s="7"/>
      <c r="N28" s="14"/>
      <c r="O28" s="33"/>
      <c r="P28" s="33"/>
      <c r="Q28" s="33"/>
      <c r="R28" s="33"/>
      <c r="S28" s="33"/>
      <c r="T28" s="33"/>
      <c r="U28" s="33"/>
      <c r="V28" s="33"/>
    </row>
    <row r="29" spans="1:22" s="12" customFormat="1" ht="15.75">
      <c r="A29" s="33"/>
      <c r="B29" s="37" t="s">
        <v>25</v>
      </c>
      <c r="C29" s="28">
        <f>((D18/2)*D17)*(D18/2)*D17/((9*(D18/2)+(10*D29)))</f>
        <v>374.53183520599254</v>
      </c>
      <c r="D29" s="120">
        <f>D17*L13</f>
        <v>0.42000000000000004</v>
      </c>
      <c r="E29" s="121"/>
      <c r="F29" s="7"/>
      <c r="G29" s="7"/>
      <c r="H29" s="7"/>
      <c r="I29" s="1" t="s">
        <v>29</v>
      </c>
      <c r="J29" s="7"/>
      <c r="K29" s="7"/>
      <c r="L29" s="7"/>
      <c r="M29" s="7"/>
      <c r="N29" s="14"/>
      <c r="O29" s="33"/>
      <c r="P29" s="33"/>
      <c r="Q29" s="33"/>
      <c r="R29" s="33"/>
      <c r="S29" s="33"/>
      <c r="T29" s="33"/>
      <c r="U29" s="33"/>
      <c r="V29" s="33"/>
    </row>
    <row r="30" spans="1:22" ht="14.25" customHeight="1" thickBot="1">
      <c r="A30" s="1"/>
      <c r="B30" s="39"/>
      <c r="C30" s="40"/>
      <c r="D30" s="40"/>
      <c r="E30" s="40"/>
      <c r="F30" s="40"/>
      <c r="G30" s="40"/>
      <c r="H30" s="40"/>
      <c r="I30" s="5" t="s">
        <v>26</v>
      </c>
      <c r="J30" s="40"/>
      <c r="K30" s="5"/>
      <c r="L30" s="5"/>
      <c r="M30" s="5"/>
      <c r="N30" s="25"/>
      <c r="O30" s="1"/>
      <c r="P30" s="31"/>
      <c r="Q30" s="31"/>
      <c r="R30" s="31"/>
      <c r="S30" s="31"/>
      <c r="T30" s="31"/>
      <c r="U30" s="31"/>
      <c r="V30" s="31"/>
    </row>
    <row r="31" spans="1:22" ht="12.75">
      <c r="A31" s="1"/>
      <c r="B31" s="1"/>
      <c r="C31" s="1"/>
      <c r="D31" s="1"/>
      <c r="E31" s="1"/>
      <c r="F31" s="1"/>
      <c r="G31" s="1"/>
      <c r="H31" s="1"/>
      <c r="I31" s="1"/>
      <c r="J31" s="1"/>
      <c r="K31" s="1"/>
      <c r="L31" s="1"/>
      <c r="M31" s="1"/>
      <c r="N31" s="6"/>
      <c r="O31" s="1"/>
      <c r="P31" s="31"/>
      <c r="Q31" s="31"/>
      <c r="R31" s="31"/>
      <c r="S31" s="31"/>
      <c r="T31" s="31"/>
      <c r="U31" s="31"/>
      <c r="V31" s="31"/>
    </row>
    <row r="32" spans="1:22" ht="12.75">
      <c r="A32" s="1"/>
      <c r="B32" s="1"/>
      <c r="C32" s="1"/>
      <c r="D32" s="6"/>
      <c r="E32" s="1"/>
      <c r="F32" s="1"/>
      <c r="G32" s="1"/>
      <c r="H32" s="1"/>
      <c r="I32" s="1"/>
      <c r="J32" s="1"/>
      <c r="K32" s="1"/>
      <c r="L32" s="1"/>
      <c r="M32" s="1"/>
      <c r="N32" s="6"/>
      <c r="O32" s="1"/>
      <c r="P32" s="31"/>
      <c r="Q32" s="31"/>
      <c r="R32" s="31"/>
      <c r="S32" s="31"/>
      <c r="T32" s="31"/>
      <c r="U32" s="31"/>
      <c r="V32" s="31"/>
    </row>
    <row r="33" spans="1:22" ht="12.75">
      <c r="A33" s="1"/>
      <c r="B33" s="1"/>
      <c r="C33" s="1"/>
      <c r="D33" s="1"/>
      <c r="E33" s="1"/>
      <c r="F33" s="1"/>
      <c r="G33" s="1"/>
      <c r="H33" s="1"/>
      <c r="I33" s="15"/>
      <c r="J33" s="1"/>
      <c r="K33" s="1"/>
      <c r="L33" s="1"/>
      <c r="M33" s="1"/>
      <c r="N33" s="6"/>
      <c r="O33" s="1"/>
      <c r="P33" s="31"/>
      <c r="Q33" s="31"/>
      <c r="R33" s="31"/>
      <c r="S33" s="31"/>
      <c r="T33" s="31"/>
      <c r="U33" s="31"/>
      <c r="V33" s="31"/>
    </row>
    <row r="34" spans="1:22" ht="12.75">
      <c r="A34" s="31"/>
      <c r="B34" s="1"/>
      <c r="C34" s="1"/>
      <c r="D34" s="31"/>
      <c r="E34" s="31"/>
      <c r="F34" s="31"/>
      <c r="G34" s="31"/>
      <c r="H34" s="31"/>
      <c r="I34" s="15"/>
      <c r="J34" s="1"/>
      <c r="K34" s="1"/>
      <c r="L34" s="31"/>
      <c r="M34" s="31"/>
      <c r="N34" s="32"/>
      <c r="O34" s="31"/>
      <c r="P34" s="31"/>
      <c r="Q34" s="31"/>
      <c r="R34" s="31"/>
      <c r="S34" s="31"/>
      <c r="T34" s="31"/>
      <c r="U34" s="31"/>
      <c r="V34" s="31"/>
    </row>
    <row r="35" spans="1:22" ht="12.75">
      <c r="A35" s="31"/>
      <c r="B35" s="1"/>
      <c r="C35" s="1"/>
      <c r="D35" s="31"/>
      <c r="E35" s="31"/>
      <c r="F35" s="31"/>
      <c r="G35" s="31"/>
      <c r="H35" s="31"/>
      <c r="I35" s="15"/>
      <c r="J35" s="1"/>
      <c r="K35" s="1"/>
      <c r="L35" s="31"/>
      <c r="M35" s="31"/>
      <c r="N35" s="32"/>
      <c r="O35" s="31"/>
      <c r="P35" s="31"/>
      <c r="Q35" s="31"/>
      <c r="R35" s="31"/>
      <c r="S35" s="31"/>
      <c r="T35" s="31"/>
      <c r="U35" s="31"/>
      <c r="V35" s="31"/>
    </row>
    <row r="36" spans="1:22" ht="12.75">
      <c r="A36" s="31"/>
      <c r="B36" s="1"/>
      <c r="C36" s="1"/>
      <c r="D36" s="31"/>
      <c r="E36" s="31"/>
      <c r="F36" s="31"/>
      <c r="G36" s="31"/>
      <c r="H36" s="31"/>
      <c r="I36" s="15"/>
      <c r="J36" s="1"/>
      <c r="K36" s="1"/>
      <c r="L36" s="31"/>
      <c r="M36" s="31"/>
      <c r="N36" s="32"/>
      <c r="O36" s="31"/>
      <c r="P36" s="31"/>
      <c r="Q36" s="31"/>
      <c r="R36" s="31"/>
      <c r="S36" s="31"/>
      <c r="T36" s="31"/>
      <c r="U36" s="31"/>
      <c r="V36" s="31"/>
    </row>
    <row r="37" spans="1:22" ht="12.75">
      <c r="A37" s="31"/>
      <c r="B37" s="1"/>
      <c r="C37" s="1"/>
      <c r="D37" s="31"/>
      <c r="E37" s="31"/>
      <c r="F37" s="31"/>
      <c r="G37" s="31"/>
      <c r="H37" s="31"/>
      <c r="I37" s="15"/>
      <c r="J37" s="1"/>
      <c r="K37" s="1"/>
      <c r="L37" s="31"/>
      <c r="M37" s="31"/>
      <c r="N37" s="32"/>
      <c r="O37" s="31"/>
      <c r="P37" s="31"/>
      <c r="Q37" s="31"/>
      <c r="R37" s="31"/>
      <c r="S37" s="31"/>
      <c r="T37" s="31"/>
      <c r="U37" s="31"/>
      <c r="V37" s="31"/>
    </row>
    <row r="38" spans="1:22" ht="12.75">
      <c r="A38" s="31"/>
      <c r="B38" s="1"/>
      <c r="C38" s="1"/>
      <c r="D38" s="31"/>
      <c r="E38" s="31"/>
      <c r="F38" s="31"/>
      <c r="G38" s="31"/>
      <c r="H38" s="31"/>
      <c r="I38" s="15"/>
      <c r="J38" s="1"/>
      <c r="K38" s="1"/>
      <c r="L38" s="31"/>
      <c r="M38" s="31"/>
      <c r="N38" s="32"/>
      <c r="O38" s="31"/>
      <c r="P38" s="31"/>
      <c r="Q38" s="31"/>
      <c r="R38" s="31"/>
      <c r="S38" s="31"/>
      <c r="T38" s="31"/>
      <c r="U38" s="31"/>
      <c r="V38" s="31"/>
    </row>
    <row r="39" spans="2:11" ht="12.75">
      <c r="B39" s="10"/>
      <c r="C39" s="10"/>
      <c r="I39" s="10"/>
      <c r="J39" s="10"/>
      <c r="K39" s="10"/>
    </row>
    <row r="40" spans="2:11" ht="12.75">
      <c r="B40" s="10"/>
      <c r="C40" s="10"/>
      <c r="D40" s="10"/>
      <c r="E40" s="10"/>
      <c r="F40" s="10"/>
      <c r="G40" s="10"/>
      <c r="H40" s="10"/>
      <c r="I40" s="10"/>
      <c r="J40" s="10"/>
      <c r="K40" s="10"/>
    </row>
    <row r="41" spans="2:10" ht="12.75">
      <c r="B41" s="10"/>
      <c r="C41" s="10"/>
      <c r="D41" s="16"/>
      <c r="E41" s="10"/>
      <c r="F41" s="10"/>
      <c r="G41" s="10"/>
      <c r="H41" s="10"/>
      <c r="I41" s="10"/>
      <c r="J41" s="10"/>
    </row>
    <row r="42" ht="12.75">
      <c r="D42" s="13"/>
    </row>
    <row r="43" ht="12.75">
      <c r="D43" s="13"/>
    </row>
    <row r="44" ht="12.75">
      <c r="D44" s="13"/>
    </row>
    <row r="45" ht="12.75">
      <c r="D45" s="13"/>
    </row>
    <row r="46" ht="12.75">
      <c r="D46" s="13"/>
    </row>
    <row r="47" ht="12.75">
      <c r="D47" s="13"/>
    </row>
    <row r="48" ht="12.75">
      <c r="D48" s="13"/>
    </row>
  </sheetData>
  <mergeCells count="3">
    <mergeCell ref="B14:F14"/>
    <mergeCell ref="H15:N15"/>
    <mergeCell ref="E25:F25"/>
  </mergeCell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B1:U29"/>
  <sheetViews>
    <sheetView showZeros="0" zoomScale="85" zoomScaleNormal="85" workbookViewId="0" topLeftCell="A1">
      <selection activeCell="J5" sqref="J5"/>
    </sheetView>
  </sheetViews>
  <sheetFormatPr defaultColWidth="9.140625" defaultRowHeight="12.75"/>
  <cols>
    <col min="1" max="1" width="5.57421875" style="0" customWidth="1"/>
    <col min="2" max="2" width="9.140625" style="94" customWidth="1"/>
    <col min="3" max="3" width="7.28125" style="94" customWidth="1"/>
    <col min="4" max="4" width="10.140625" style="0" customWidth="1"/>
    <col min="5" max="5" width="10.00390625" style="0" customWidth="1"/>
    <col min="7" max="7" width="8.57421875" style="0" customWidth="1"/>
    <col min="8" max="8" width="13.8515625" style="0" customWidth="1"/>
    <col min="9" max="9" width="9.140625" style="94" customWidth="1"/>
    <col min="10" max="10" width="16.57421875" style="94" customWidth="1"/>
    <col min="11" max="11" width="5.00390625" style="155" customWidth="1"/>
    <col min="12" max="12" width="20.7109375" style="157" customWidth="1"/>
    <col min="13" max="13" width="9.140625" style="154" customWidth="1"/>
    <col min="14" max="20" width="9.140625" style="94" customWidth="1"/>
  </cols>
  <sheetData>
    <row r="1" ht="18.75">
      <c r="B1" s="187" t="str">
        <f>'CYLINDER STYLE'!B2</f>
        <v>"Professor Coyle" V5.7</v>
      </c>
    </row>
    <row r="2" ht="13.5" thickBot="1"/>
    <row r="3" spans="2:21" ht="15.75" customHeight="1" thickBot="1">
      <c r="B3" s="234" t="s">
        <v>67</v>
      </c>
      <c r="C3" s="235"/>
      <c r="D3" s="236"/>
      <c r="E3" s="237" t="s">
        <v>65</v>
      </c>
      <c r="F3" s="235"/>
      <c r="G3" s="235"/>
      <c r="H3" s="236"/>
      <c r="K3" s="129"/>
      <c r="L3" s="204" t="s">
        <v>114</v>
      </c>
      <c r="M3" s="232"/>
      <c r="N3" s="233"/>
      <c r="U3" s="94"/>
    </row>
    <row r="4" spans="2:21" ht="12.75">
      <c r="B4" s="95"/>
      <c r="C4" s="96"/>
      <c r="D4" s="97"/>
      <c r="E4" s="99"/>
      <c r="F4" s="103"/>
      <c r="G4" s="103"/>
      <c r="H4" s="97"/>
      <c r="K4" s="127"/>
      <c r="L4" s="162" t="s">
        <v>100</v>
      </c>
      <c r="M4" s="161">
        <v>4.4</v>
      </c>
      <c r="N4" s="163"/>
      <c r="U4" s="94"/>
    </row>
    <row r="5" spans="2:21" ht="12.75">
      <c r="B5" s="98" t="s">
        <v>58</v>
      </c>
      <c r="C5" s="112">
        <v>58</v>
      </c>
      <c r="D5" s="97" t="s">
        <v>60</v>
      </c>
      <c r="E5" s="228" t="s">
        <v>63</v>
      </c>
      <c r="F5" s="238"/>
      <c r="G5" s="112">
        <v>6</v>
      </c>
      <c r="H5" s="97" t="s">
        <v>9</v>
      </c>
      <c r="K5" s="128"/>
      <c r="L5" s="164" t="s">
        <v>101</v>
      </c>
      <c r="M5" s="161">
        <v>4</v>
      </c>
      <c r="N5" s="165" t="s">
        <v>104</v>
      </c>
      <c r="U5" s="94"/>
    </row>
    <row r="6" spans="2:21" ht="15.75">
      <c r="B6" s="98" t="s">
        <v>59</v>
      </c>
      <c r="C6" s="112">
        <v>8</v>
      </c>
      <c r="D6" s="97" t="s">
        <v>60</v>
      </c>
      <c r="E6" s="200" t="s">
        <v>66</v>
      </c>
      <c r="F6" s="201"/>
      <c r="G6" s="113">
        <f>G5*1.414</f>
        <v>8.484</v>
      </c>
      <c r="H6" s="97"/>
      <c r="K6" s="128"/>
      <c r="L6" s="164" t="s">
        <v>102</v>
      </c>
      <c r="M6" s="161">
        <v>0.0625</v>
      </c>
      <c r="N6" s="163" t="s">
        <v>9</v>
      </c>
      <c r="U6" s="94"/>
    </row>
    <row r="7" spans="2:21" ht="15.75">
      <c r="B7" s="99"/>
      <c r="C7" s="96"/>
      <c r="D7" s="97"/>
      <c r="E7" s="223" t="s">
        <v>87</v>
      </c>
      <c r="F7" s="201"/>
      <c r="G7" s="113">
        <f>2*SQRT(G9/3.1415926)</f>
        <v>6.770275060317297</v>
      </c>
      <c r="H7" s="97" t="s">
        <v>9</v>
      </c>
      <c r="K7" s="128"/>
      <c r="L7" s="164" t="s">
        <v>103</v>
      </c>
      <c r="M7" s="161">
        <v>2</v>
      </c>
      <c r="N7" s="163"/>
      <c r="U7" s="94"/>
    </row>
    <row r="8" spans="2:21" ht="16.5" thickBot="1">
      <c r="B8" s="191" t="s">
        <v>61</v>
      </c>
      <c r="C8" s="196">
        <f>(C5*C6)/(C5+C6)</f>
        <v>7.03030303030303</v>
      </c>
      <c r="D8" s="97" t="s">
        <v>60</v>
      </c>
      <c r="E8" s="99"/>
      <c r="F8" s="96"/>
      <c r="G8" s="114"/>
      <c r="H8" s="97"/>
      <c r="K8" s="128"/>
      <c r="L8" s="166" t="s">
        <v>70</v>
      </c>
      <c r="M8" s="176">
        <f>(0.224*(M4*M5/M6))*(M7-1)</f>
        <v>63.07840000000001</v>
      </c>
      <c r="N8" s="167" t="s">
        <v>60</v>
      </c>
      <c r="U8" s="94"/>
    </row>
    <row r="9" spans="2:21" ht="16.5" thickBot="1">
      <c r="B9" s="100"/>
      <c r="C9" s="101"/>
      <c r="D9" s="102"/>
      <c r="E9" s="202" t="s">
        <v>62</v>
      </c>
      <c r="F9" s="203"/>
      <c r="G9" s="115">
        <f>G5*G5</f>
        <v>36</v>
      </c>
      <c r="H9" s="102" t="s">
        <v>64</v>
      </c>
      <c r="K9" s="127"/>
      <c r="L9" s="156"/>
      <c r="M9" s="158"/>
      <c r="N9" s="154"/>
      <c r="U9" s="94"/>
    </row>
    <row r="10" spans="11:21" ht="13.5" thickBot="1">
      <c r="K10" s="127"/>
      <c r="L10" s="168" t="s">
        <v>105</v>
      </c>
      <c r="M10" s="169" t="s">
        <v>111</v>
      </c>
      <c r="N10" s="170" t="s">
        <v>115</v>
      </c>
      <c r="O10" s="211" t="s">
        <v>116</v>
      </c>
      <c r="P10" s="212"/>
      <c r="U10" s="94"/>
    </row>
    <row r="11" spans="2:21" ht="14.25" customHeight="1" thickBot="1">
      <c r="B11" s="225" t="s">
        <v>76</v>
      </c>
      <c r="C11" s="226"/>
      <c r="D11" s="226"/>
      <c r="E11" s="226"/>
      <c r="F11" s="227"/>
      <c r="H11" s="220" t="s">
        <v>123</v>
      </c>
      <c r="I11" s="221"/>
      <c r="J11" s="222"/>
      <c r="K11" s="127"/>
      <c r="L11" s="171" t="s">
        <v>106</v>
      </c>
      <c r="M11" s="159" t="s">
        <v>107</v>
      </c>
      <c r="N11" s="172" t="s">
        <v>112</v>
      </c>
      <c r="U11" s="94"/>
    </row>
    <row r="12" spans="2:21" ht="12.75">
      <c r="B12" s="228" t="s">
        <v>70</v>
      </c>
      <c r="C12" s="229"/>
      <c r="D12" s="112">
        <v>68</v>
      </c>
      <c r="E12" s="230" t="s">
        <v>72</v>
      </c>
      <c r="F12" s="231"/>
      <c r="H12" s="192" t="s">
        <v>70</v>
      </c>
      <c r="I12" s="193">
        <v>140</v>
      </c>
      <c r="J12" s="194" t="s">
        <v>72</v>
      </c>
      <c r="K12" s="130"/>
      <c r="L12" s="173" t="s">
        <v>108</v>
      </c>
      <c r="M12" s="160" t="s">
        <v>109</v>
      </c>
      <c r="N12" s="172">
        <v>300</v>
      </c>
      <c r="U12" s="94"/>
    </row>
    <row r="13" spans="2:21" ht="12.75">
      <c r="B13" s="228" t="s">
        <v>71</v>
      </c>
      <c r="C13" s="229"/>
      <c r="D13" s="112">
        <v>30</v>
      </c>
      <c r="E13" s="230" t="s">
        <v>73</v>
      </c>
      <c r="F13" s="231"/>
      <c r="H13" s="98" t="s">
        <v>71</v>
      </c>
      <c r="I13" s="112">
        <v>2.89</v>
      </c>
      <c r="J13" s="189" t="s">
        <v>73</v>
      </c>
      <c r="K13" s="130"/>
      <c r="L13" s="173" t="s">
        <v>110</v>
      </c>
      <c r="M13" s="160">
        <v>2.8</v>
      </c>
      <c r="N13" s="172">
        <v>990</v>
      </c>
      <c r="U13" s="94"/>
    </row>
    <row r="14" spans="2:21" ht="13.5" thickBot="1">
      <c r="B14" s="95"/>
      <c r="C14" s="96"/>
      <c r="D14" s="96"/>
      <c r="E14" s="103"/>
      <c r="F14" s="97"/>
      <c r="H14" s="213" t="s">
        <v>124</v>
      </c>
      <c r="I14" s="216">
        <f>25640/(I13*I13*I12)</f>
        <v>21.927761538158922</v>
      </c>
      <c r="J14" s="218" t="s">
        <v>77</v>
      </c>
      <c r="K14" s="128"/>
      <c r="L14" s="177" t="s">
        <v>113</v>
      </c>
      <c r="M14" s="174">
        <v>1</v>
      </c>
      <c r="N14" s="175"/>
      <c r="U14" s="94"/>
    </row>
    <row r="15" spans="2:12" ht="15.75">
      <c r="B15" s="223" t="s">
        <v>75</v>
      </c>
      <c r="C15" s="224"/>
      <c r="D15" s="116">
        <f>(1/(6.2832*D12*D13)*1000000)</f>
        <v>78.01694652905726</v>
      </c>
      <c r="E15" s="103" t="s">
        <v>74</v>
      </c>
      <c r="F15" s="97"/>
      <c r="H15" s="214"/>
      <c r="I15" s="216"/>
      <c r="J15" s="218"/>
      <c r="K15" s="156"/>
      <c r="L15" s="153"/>
    </row>
    <row r="16" spans="2:12" ht="13.5" thickBot="1">
      <c r="B16" s="110"/>
      <c r="C16" s="101"/>
      <c r="D16" s="111"/>
      <c r="E16" s="111"/>
      <c r="F16" s="102"/>
      <c r="H16" s="215"/>
      <c r="I16" s="217"/>
      <c r="J16" s="219"/>
      <c r="K16" s="156"/>
      <c r="L16" s="153"/>
    </row>
    <row r="17" ht="13.5" thickBot="1">
      <c r="L17" s="190"/>
    </row>
    <row r="18" spans="2:12" ht="17.25" customHeight="1" thickBot="1">
      <c r="B18" s="225" t="s">
        <v>78</v>
      </c>
      <c r="C18" s="226"/>
      <c r="D18" s="226"/>
      <c r="E18" s="226"/>
      <c r="F18" s="227"/>
      <c r="L18" s="190"/>
    </row>
    <row r="19" spans="2:6" ht="12.75">
      <c r="B19" s="228" t="s">
        <v>79</v>
      </c>
      <c r="C19" s="229"/>
      <c r="D19" s="112">
        <v>1</v>
      </c>
      <c r="E19" s="230" t="s">
        <v>77</v>
      </c>
      <c r="F19" s="231"/>
    </row>
    <row r="20" spans="2:6" ht="12.75" customHeight="1">
      <c r="B20" s="228" t="s">
        <v>71</v>
      </c>
      <c r="C20" s="229"/>
      <c r="D20" s="112">
        <v>1</v>
      </c>
      <c r="E20" s="230" t="s">
        <v>73</v>
      </c>
      <c r="F20" s="231"/>
    </row>
    <row r="21" spans="2:6" ht="12.75">
      <c r="B21" s="95"/>
      <c r="C21" s="96"/>
      <c r="D21" s="96"/>
      <c r="E21" s="103"/>
      <c r="F21" s="97"/>
    </row>
    <row r="22" spans="2:6" ht="15.75">
      <c r="B22" s="223" t="s">
        <v>75</v>
      </c>
      <c r="C22" s="224"/>
      <c r="D22" s="116">
        <f>(6.2832*D19*D20)</f>
        <v>6.2832</v>
      </c>
      <c r="E22" s="103" t="s">
        <v>74</v>
      </c>
      <c r="F22" s="97"/>
    </row>
    <row r="23" spans="2:8" ht="13.5" thickBot="1">
      <c r="B23" s="110"/>
      <c r="C23" s="101"/>
      <c r="D23" s="111"/>
      <c r="E23" s="111"/>
      <c r="F23" s="102"/>
      <c r="H23" s="197"/>
    </row>
    <row r="24" ht="12.75">
      <c r="I24"/>
    </row>
    <row r="25" ht="12.75">
      <c r="I25"/>
    </row>
    <row r="26" ht="12.75">
      <c r="I26"/>
    </row>
    <row r="27" ht="12.75">
      <c r="I27"/>
    </row>
    <row r="28" ht="12.75">
      <c r="I28"/>
    </row>
    <row r="29" ht="12.75">
      <c r="I29"/>
    </row>
  </sheetData>
  <mergeCells count="24">
    <mergeCell ref="L3:N3"/>
    <mergeCell ref="B3:D3"/>
    <mergeCell ref="E3:H3"/>
    <mergeCell ref="E5:F5"/>
    <mergeCell ref="E6:F6"/>
    <mergeCell ref="E7:F7"/>
    <mergeCell ref="E9:F9"/>
    <mergeCell ref="B12:C12"/>
    <mergeCell ref="B11:F11"/>
    <mergeCell ref="B13:C13"/>
    <mergeCell ref="B15:C15"/>
    <mergeCell ref="E12:F12"/>
    <mergeCell ref="E13:F13"/>
    <mergeCell ref="B22:C22"/>
    <mergeCell ref="B18:F18"/>
    <mergeCell ref="B19:C19"/>
    <mergeCell ref="E19:F19"/>
    <mergeCell ref="B20:C20"/>
    <mergeCell ref="E20:F20"/>
    <mergeCell ref="O10:P10"/>
    <mergeCell ref="H14:H16"/>
    <mergeCell ref="I14:I16"/>
    <mergeCell ref="J14:J16"/>
    <mergeCell ref="H11:J11"/>
  </mergeCells>
  <conditionalFormatting sqref="L9">
    <cfRule type="expression" priority="1" dxfId="0" stopIfTrue="1">
      <formula>#DIV/0!</formula>
    </cfRule>
  </conditionalFormatting>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4:N35"/>
  <sheetViews>
    <sheetView workbookViewId="0" topLeftCell="A4">
      <selection activeCell="F13" sqref="F13"/>
    </sheetView>
  </sheetViews>
  <sheetFormatPr defaultColWidth="9.140625" defaultRowHeight="12.75"/>
  <cols>
    <col min="1" max="2" width="9.140625" style="51" customWidth="1"/>
    <col min="3" max="3" width="4.28125" style="51" customWidth="1"/>
    <col min="4" max="4" width="9.140625" style="122" customWidth="1"/>
    <col min="5" max="5" width="9.140625" style="64" customWidth="1"/>
    <col min="6" max="6" width="9.140625" style="122" customWidth="1"/>
    <col min="7" max="7" width="4.00390625" style="51" customWidth="1"/>
    <col min="8" max="8" width="9.140625" style="123" customWidth="1"/>
    <col min="9" max="9" width="9.140625" style="64" customWidth="1"/>
    <col min="10" max="10" width="8.140625" style="51" customWidth="1"/>
    <col min="11" max="16384" width="9.140625" style="51" customWidth="1"/>
  </cols>
  <sheetData>
    <row r="4" spans="1:14" ht="30.75">
      <c r="A4" s="241" t="s">
        <v>88</v>
      </c>
      <c r="B4" s="238"/>
      <c r="C4" s="238"/>
      <c r="D4" s="238"/>
      <c r="E4" s="238"/>
      <c r="F4" s="238"/>
      <c r="G4" s="238"/>
      <c r="H4" s="238"/>
      <c r="I4" s="238"/>
      <c r="J4" s="238"/>
      <c r="K4" s="238"/>
      <c r="L4" s="238"/>
      <c r="M4" s="238"/>
      <c r="N4" s="238"/>
    </row>
    <row r="5" spans="2:13" ht="12.75">
      <c r="B5" s="58"/>
      <c r="C5" s="138"/>
      <c r="D5" s="139"/>
      <c r="E5" s="140"/>
      <c r="F5" s="139"/>
      <c r="G5" s="138"/>
      <c r="H5" s="141"/>
      <c r="I5" s="140"/>
      <c r="J5" s="138"/>
      <c r="K5" s="138"/>
      <c r="L5" s="138"/>
      <c r="M5" s="142"/>
    </row>
    <row r="6" spans="2:13" ht="12.75">
      <c r="B6" s="60"/>
      <c r="C6" s="50"/>
      <c r="D6" s="137"/>
      <c r="E6" s="52"/>
      <c r="F6" s="137"/>
      <c r="G6" s="50"/>
      <c r="H6" s="143"/>
      <c r="I6" s="52"/>
      <c r="J6" s="50"/>
      <c r="K6" s="50"/>
      <c r="L6" s="50"/>
      <c r="M6" s="144"/>
    </row>
    <row r="7" spans="2:13" ht="12.75">
      <c r="B7" s="60"/>
      <c r="C7" s="50"/>
      <c r="D7" s="137"/>
      <c r="E7" s="52"/>
      <c r="F7" s="137"/>
      <c r="G7" s="50"/>
      <c r="H7" s="143"/>
      <c r="I7" s="52"/>
      <c r="J7" s="50"/>
      <c r="K7" s="50"/>
      <c r="L7" s="50"/>
      <c r="M7" s="144"/>
    </row>
    <row r="8" spans="2:13" ht="12.75">
      <c r="B8" s="60"/>
      <c r="C8" s="50"/>
      <c r="D8" s="137"/>
      <c r="E8" s="52"/>
      <c r="F8" s="137"/>
      <c r="G8" s="50"/>
      <c r="H8" s="143"/>
      <c r="I8" s="52"/>
      <c r="J8" s="50"/>
      <c r="K8" s="50"/>
      <c r="L8" s="50"/>
      <c r="M8" s="144"/>
    </row>
    <row r="9" spans="2:13" ht="12.75">
      <c r="B9" s="60"/>
      <c r="C9" s="50"/>
      <c r="D9" s="137"/>
      <c r="E9" s="239" t="s">
        <v>89</v>
      </c>
      <c r="F9" s="239"/>
      <c r="G9" s="145" t="s">
        <v>90</v>
      </c>
      <c r="H9" s="146">
        <f>6.282*H10</f>
        <v>0.0043974</v>
      </c>
      <c r="I9" s="239" t="s">
        <v>81</v>
      </c>
      <c r="J9" s="240"/>
      <c r="K9" s="239"/>
      <c r="L9" s="50"/>
      <c r="M9" s="144"/>
    </row>
    <row r="10" spans="2:13" ht="12.75">
      <c r="B10" s="60"/>
      <c r="C10" s="50"/>
      <c r="D10" s="137"/>
      <c r="E10" s="124" t="s">
        <v>91</v>
      </c>
      <c r="F10" s="131">
        <v>1.5</v>
      </c>
      <c r="G10" s="146"/>
      <c r="H10" s="147">
        <f>F12/1000000</f>
        <v>0.0007</v>
      </c>
      <c r="I10" s="124" t="s">
        <v>58</v>
      </c>
      <c r="J10" s="125">
        <f>F13</f>
        <v>0.027</v>
      </c>
      <c r="K10" s="125" t="s">
        <v>96</v>
      </c>
      <c r="L10" s="50"/>
      <c r="M10" s="144"/>
    </row>
    <row r="11" spans="2:13" ht="12.75">
      <c r="B11" s="60"/>
      <c r="C11" s="50"/>
      <c r="D11" s="137"/>
      <c r="E11" s="124" t="s">
        <v>92</v>
      </c>
      <c r="F11" s="131">
        <v>12</v>
      </c>
      <c r="G11" s="50"/>
      <c r="H11" s="143"/>
      <c r="I11" s="124" t="s">
        <v>59</v>
      </c>
      <c r="J11" s="52">
        <f>F13</f>
        <v>0.027</v>
      </c>
      <c r="K11" s="125" t="s">
        <v>96</v>
      </c>
      <c r="L11" s="50"/>
      <c r="M11" s="144"/>
    </row>
    <row r="12" spans="2:13" ht="12.75">
      <c r="B12" s="60"/>
      <c r="C12" s="50"/>
      <c r="D12" s="137"/>
      <c r="E12" s="124" t="s">
        <v>93</v>
      </c>
      <c r="F12" s="131">
        <v>700</v>
      </c>
      <c r="G12" s="125" t="s">
        <v>94</v>
      </c>
      <c r="H12" s="143"/>
      <c r="I12" s="124" t="s">
        <v>97</v>
      </c>
      <c r="J12" s="126">
        <f>F11/(F10*F13*(6.282*H10))</f>
        <v>67379.88272531412</v>
      </c>
      <c r="K12" s="125" t="s">
        <v>80</v>
      </c>
      <c r="L12" s="50"/>
      <c r="M12" s="144"/>
    </row>
    <row r="13" spans="2:13" ht="12.75">
      <c r="B13" s="60"/>
      <c r="C13" s="50"/>
      <c r="D13" s="137"/>
      <c r="E13" s="124" t="s">
        <v>95</v>
      </c>
      <c r="F13" s="131">
        <v>0.027</v>
      </c>
      <c r="G13" s="125" t="s">
        <v>96</v>
      </c>
      <c r="H13" s="143"/>
      <c r="I13" s="124" t="s">
        <v>98</v>
      </c>
      <c r="J13" s="126">
        <f>F11/(((2*(F11^2))-F10)*H9*F13)</f>
        <v>352.7742551063566</v>
      </c>
      <c r="K13" s="125" t="s">
        <v>80</v>
      </c>
      <c r="L13" s="50"/>
      <c r="M13" s="144"/>
    </row>
    <row r="14" spans="2:13" ht="12.75">
      <c r="B14" s="60"/>
      <c r="C14" s="50"/>
      <c r="D14" s="137"/>
      <c r="E14" s="52"/>
      <c r="F14" s="137"/>
      <c r="G14" s="50"/>
      <c r="H14" s="143"/>
      <c r="I14" s="124" t="s">
        <v>99</v>
      </c>
      <c r="J14" s="126">
        <f>(2*F11)/(H9*F13)</f>
        <v>202139.64817594236</v>
      </c>
      <c r="K14" s="125" t="s">
        <v>80</v>
      </c>
      <c r="L14" s="50"/>
      <c r="M14" s="144"/>
    </row>
    <row r="15" spans="2:13" ht="12.75">
      <c r="B15" s="60"/>
      <c r="C15" s="50"/>
      <c r="D15" s="137"/>
      <c r="E15" s="52"/>
      <c r="F15" s="137"/>
      <c r="G15" s="50"/>
      <c r="H15" s="143"/>
      <c r="I15" s="52"/>
      <c r="J15" s="50"/>
      <c r="K15" s="50"/>
      <c r="L15" s="50"/>
      <c r="M15" s="144"/>
    </row>
    <row r="16" spans="2:13" ht="12.75">
      <c r="B16" s="60"/>
      <c r="C16" s="50"/>
      <c r="D16" s="137"/>
      <c r="E16" s="52"/>
      <c r="F16" s="137"/>
      <c r="G16" s="50"/>
      <c r="H16" s="143"/>
      <c r="I16" s="52"/>
      <c r="J16" s="50"/>
      <c r="K16" s="50"/>
      <c r="L16" s="50"/>
      <c r="M16" s="144"/>
    </row>
    <row r="17" spans="2:13" ht="12.75">
      <c r="B17" s="60"/>
      <c r="C17" s="50"/>
      <c r="D17" s="137"/>
      <c r="E17" s="52"/>
      <c r="F17" s="137"/>
      <c r="G17" s="50"/>
      <c r="H17" s="143"/>
      <c r="I17" s="52"/>
      <c r="J17" s="50"/>
      <c r="K17" s="50"/>
      <c r="L17" s="50"/>
      <c r="M17" s="144"/>
    </row>
    <row r="18" spans="2:13" ht="12.75">
      <c r="B18" s="60"/>
      <c r="C18" s="50"/>
      <c r="D18" s="137"/>
      <c r="E18" s="52"/>
      <c r="F18" s="137"/>
      <c r="G18" s="50"/>
      <c r="H18" s="143"/>
      <c r="I18" s="52"/>
      <c r="J18" s="50"/>
      <c r="K18" s="50"/>
      <c r="L18" s="50"/>
      <c r="M18" s="144"/>
    </row>
    <row r="19" spans="2:13" ht="12.75">
      <c r="B19" s="60"/>
      <c r="C19" s="50"/>
      <c r="D19" s="137"/>
      <c r="E19" s="52"/>
      <c r="F19" s="137"/>
      <c r="G19" s="50"/>
      <c r="H19" s="143"/>
      <c r="I19" s="52"/>
      <c r="J19" s="50"/>
      <c r="K19" s="50"/>
      <c r="L19" s="50"/>
      <c r="M19" s="144"/>
    </row>
    <row r="20" spans="2:13" ht="12.75">
      <c r="B20" s="60"/>
      <c r="C20" s="50"/>
      <c r="D20" s="137"/>
      <c r="E20" s="52"/>
      <c r="F20" s="137"/>
      <c r="G20" s="50"/>
      <c r="H20" s="143"/>
      <c r="I20" s="52"/>
      <c r="J20" s="50"/>
      <c r="K20" s="50"/>
      <c r="L20" s="50"/>
      <c r="M20" s="144"/>
    </row>
    <row r="21" spans="2:13" ht="12.75">
      <c r="B21" s="60"/>
      <c r="C21" s="50"/>
      <c r="D21" s="137"/>
      <c r="E21" s="52"/>
      <c r="F21" s="137"/>
      <c r="G21" s="50"/>
      <c r="H21" s="143"/>
      <c r="I21" s="52"/>
      <c r="J21" s="50"/>
      <c r="K21" s="50"/>
      <c r="L21" s="50"/>
      <c r="M21" s="144"/>
    </row>
    <row r="22" spans="2:13" ht="12.75">
      <c r="B22" s="60"/>
      <c r="C22" s="50"/>
      <c r="D22" s="137"/>
      <c r="E22" s="52"/>
      <c r="F22" s="137"/>
      <c r="G22" s="50"/>
      <c r="H22" s="143"/>
      <c r="I22" s="52"/>
      <c r="J22" s="50"/>
      <c r="K22" s="50"/>
      <c r="L22" s="50"/>
      <c r="M22" s="144"/>
    </row>
    <row r="23" spans="2:13" ht="12.75">
      <c r="B23" s="60"/>
      <c r="C23" s="50"/>
      <c r="D23" s="137"/>
      <c r="E23" s="52"/>
      <c r="F23" s="137"/>
      <c r="G23" s="50"/>
      <c r="H23" s="143"/>
      <c r="I23" s="52"/>
      <c r="J23" s="50"/>
      <c r="K23" s="50"/>
      <c r="L23" s="50"/>
      <c r="M23" s="144"/>
    </row>
    <row r="24" spans="2:13" ht="12.75">
      <c r="B24" s="60"/>
      <c r="C24" s="50"/>
      <c r="D24" s="137"/>
      <c r="E24" s="52"/>
      <c r="F24" s="137"/>
      <c r="G24" s="50"/>
      <c r="H24" s="143"/>
      <c r="I24" s="52"/>
      <c r="J24" s="50"/>
      <c r="K24" s="50"/>
      <c r="L24" s="50"/>
      <c r="M24" s="144"/>
    </row>
    <row r="25" spans="2:13" ht="12.75">
      <c r="B25" s="60"/>
      <c r="C25" s="50"/>
      <c r="D25" s="137"/>
      <c r="E25" s="52"/>
      <c r="F25" s="137"/>
      <c r="G25" s="50"/>
      <c r="H25" s="143"/>
      <c r="I25" s="52"/>
      <c r="J25" s="50"/>
      <c r="K25" s="50"/>
      <c r="L25" s="50"/>
      <c r="M25" s="144"/>
    </row>
    <row r="26" spans="2:13" ht="12.75">
      <c r="B26" s="60"/>
      <c r="C26" s="50"/>
      <c r="D26" s="137"/>
      <c r="E26" s="52"/>
      <c r="F26" s="137"/>
      <c r="G26" s="50"/>
      <c r="H26" s="143"/>
      <c r="I26" s="52"/>
      <c r="J26" s="50"/>
      <c r="K26" s="50"/>
      <c r="L26" s="50"/>
      <c r="M26" s="144"/>
    </row>
    <row r="27" spans="2:13" ht="12.75">
      <c r="B27" s="60"/>
      <c r="C27" s="50"/>
      <c r="D27" s="137"/>
      <c r="E27" s="52"/>
      <c r="F27" s="137"/>
      <c r="G27" s="50"/>
      <c r="H27" s="143"/>
      <c r="I27" s="52"/>
      <c r="J27" s="50"/>
      <c r="K27" s="50"/>
      <c r="L27" s="50"/>
      <c r="M27" s="144"/>
    </row>
    <row r="28" spans="2:13" ht="12.75">
      <c r="B28" s="60"/>
      <c r="C28" s="50"/>
      <c r="D28" s="137"/>
      <c r="E28" s="52"/>
      <c r="F28" s="137"/>
      <c r="G28" s="50"/>
      <c r="H28" s="143"/>
      <c r="I28" s="52"/>
      <c r="J28" s="50"/>
      <c r="K28" s="50"/>
      <c r="L28" s="50"/>
      <c r="M28" s="144"/>
    </row>
    <row r="29" spans="2:13" ht="12.75">
      <c r="B29" s="60"/>
      <c r="C29" s="50"/>
      <c r="D29" s="137"/>
      <c r="E29" s="52"/>
      <c r="F29" s="137"/>
      <c r="G29" s="50"/>
      <c r="H29" s="143"/>
      <c r="I29" s="52"/>
      <c r="J29" s="50"/>
      <c r="K29" s="50"/>
      <c r="L29" s="50"/>
      <c r="M29" s="144"/>
    </row>
    <row r="30" spans="2:13" ht="12.75">
      <c r="B30" s="60"/>
      <c r="C30" s="50"/>
      <c r="D30" s="137"/>
      <c r="E30" s="52"/>
      <c r="F30" s="137"/>
      <c r="G30" s="50"/>
      <c r="H30" s="143"/>
      <c r="I30" s="52"/>
      <c r="J30" s="50"/>
      <c r="K30" s="50"/>
      <c r="L30" s="50"/>
      <c r="M30" s="144"/>
    </row>
    <row r="31" spans="2:13" ht="12.75">
      <c r="B31" s="60"/>
      <c r="C31" s="50"/>
      <c r="D31" s="137"/>
      <c r="E31" s="52"/>
      <c r="F31" s="137"/>
      <c r="G31" s="50"/>
      <c r="H31" s="143"/>
      <c r="I31" s="52"/>
      <c r="J31" s="50"/>
      <c r="K31" s="50"/>
      <c r="L31" s="50"/>
      <c r="M31" s="144"/>
    </row>
    <row r="32" spans="2:13" ht="12.75">
      <c r="B32" s="60"/>
      <c r="C32" s="50"/>
      <c r="D32" s="137"/>
      <c r="E32" s="52"/>
      <c r="F32" s="137"/>
      <c r="G32" s="50"/>
      <c r="H32" s="143"/>
      <c r="I32" s="52"/>
      <c r="J32" s="50"/>
      <c r="K32" s="50"/>
      <c r="L32" s="50"/>
      <c r="M32" s="144"/>
    </row>
    <row r="33" spans="2:13" ht="12.75">
      <c r="B33" s="60"/>
      <c r="C33" s="50"/>
      <c r="D33" s="137"/>
      <c r="E33" s="52"/>
      <c r="F33" s="137"/>
      <c r="G33" s="50"/>
      <c r="H33" s="143"/>
      <c r="I33" s="52"/>
      <c r="J33" s="50"/>
      <c r="K33" s="50"/>
      <c r="L33" s="50"/>
      <c r="M33" s="144"/>
    </row>
    <row r="34" spans="2:13" ht="12.75">
      <c r="B34" s="60"/>
      <c r="C34" s="50"/>
      <c r="D34" s="137"/>
      <c r="E34" s="52"/>
      <c r="F34" s="137"/>
      <c r="G34" s="50"/>
      <c r="H34" s="143"/>
      <c r="I34" s="52"/>
      <c r="J34" s="50"/>
      <c r="K34" s="50"/>
      <c r="L34" s="50"/>
      <c r="M34" s="144"/>
    </row>
    <row r="35" spans="2:13" ht="12.75">
      <c r="B35" s="62"/>
      <c r="C35" s="148"/>
      <c r="D35" s="149"/>
      <c r="E35" s="150"/>
      <c r="F35" s="149"/>
      <c r="G35" s="148"/>
      <c r="H35" s="151"/>
      <c r="I35" s="150"/>
      <c r="J35" s="148"/>
      <c r="K35" s="148"/>
      <c r="L35" s="148"/>
      <c r="M35" s="152"/>
    </row>
  </sheetData>
  <mergeCells count="3">
    <mergeCell ref="E9:F9"/>
    <mergeCell ref="I9:K9"/>
    <mergeCell ref="A4:N4"/>
  </mergeCells>
  <printOptions/>
  <pageMargins left="0.75" right="0.75" top="1" bottom="1" header="0.5" footer="0.5"/>
  <pageSetup orientation="landscape" r:id="rId2"/>
  <drawing r:id="rId1"/>
</worksheet>
</file>

<file path=xl/worksheets/sheet6.xml><?xml version="1.0" encoding="utf-8"?>
<worksheet xmlns="http://schemas.openxmlformats.org/spreadsheetml/2006/main" xmlns:r="http://schemas.openxmlformats.org/officeDocument/2006/relationships">
  <dimension ref="A1:P33"/>
  <sheetViews>
    <sheetView workbookViewId="0" topLeftCell="A1">
      <selection activeCell="F40" sqref="F40"/>
    </sheetView>
  </sheetViews>
  <sheetFormatPr defaultColWidth="9.140625" defaultRowHeight="12.75"/>
  <sheetData>
    <row r="1" spans="1:16" ht="12.75">
      <c r="A1" s="51"/>
      <c r="B1" s="51"/>
      <c r="C1" s="51"/>
      <c r="D1" s="51"/>
      <c r="E1" s="51"/>
      <c r="F1" s="51"/>
      <c r="G1" s="51"/>
      <c r="H1" s="51"/>
      <c r="I1" s="51"/>
      <c r="J1" s="51"/>
      <c r="K1" s="51"/>
      <c r="L1" s="51"/>
      <c r="M1" s="51"/>
      <c r="N1" s="51"/>
      <c r="O1" s="51"/>
      <c r="P1" s="51"/>
    </row>
    <row r="2" spans="1:16" ht="20.25">
      <c r="A2" s="51"/>
      <c r="B2" s="188" t="str">
        <f>'CYLINDER STYLE'!B2</f>
        <v>"Professor Coyle" V5.7</v>
      </c>
      <c r="C2" s="51"/>
      <c r="D2" s="51"/>
      <c r="E2" s="51"/>
      <c r="F2" s="51"/>
      <c r="G2" s="51"/>
      <c r="H2" s="51"/>
      <c r="I2" s="51"/>
      <c r="J2" s="51"/>
      <c r="K2" s="51"/>
      <c r="L2" s="51"/>
      <c r="M2" s="51"/>
      <c r="N2" s="51"/>
      <c r="O2" s="51"/>
      <c r="P2" s="51"/>
    </row>
    <row r="3" spans="1:16" ht="12.75">
      <c r="A3" s="51"/>
      <c r="B3" s="51"/>
      <c r="C3" s="51"/>
      <c r="D3" s="51"/>
      <c r="E3" s="51"/>
      <c r="F3" s="51"/>
      <c r="G3" s="51"/>
      <c r="H3" s="51"/>
      <c r="I3" s="51"/>
      <c r="J3" s="51"/>
      <c r="K3" s="51"/>
      <c r="L3" s="51"/>
      <c r="M3" s="51"/>
      <c r="N3" s="51"/>
      <c r="O3" s="51"/>
      <c r="P3" s="51"/>
    </row>
    <row r="4" spans="1:16" ht="12.75">
      <c r="A4" s="51"/>
      <c r="B4" s="51"/>
      <c r="C4" s="51"/>
      <c r="D4" s="51"/>
      <c r="E4" s="51"/>
      <c r="F4" s="51"/>
      <c r="G4" s="51"/>
      <c r="H4" s="51"/>
      <c r="I4" s="51"/>
      <c r="J4" s="51"/>
      <c r="K4" s="51"/>
      <c r="L4" s="51"/>
      <c r="M4" s="51"/>
      <c r="N4" s="51"/>
      <c r="O4" s="51"/>
      <c r="P4" s="51"/>
    </row>
    <row r="5" spans="1:16" ht="12.75">
      <c r="A5" s="51"/>
      <c r="B5" s="51"/>
      <c r="C5" s="51"/>
      <c r="D5" s="51"/>
      <c r="E5" s="51"/>
      <c r="F5" s="51"/>
      <c r="G5" s="51"/>
      <c r="H5" s="51"/>
      <c r="I5" s="51"/>
      <c r="J5" s="51"/>
      <c r="K5" s="51"/>
      <c r="L5" s="51"/>
      <c r="M5" s="51"/>
      <c r="N5" s="51"/>
      <c r="O5" s="51"/>
      <c r="P5" s="51"/>
    </row>
    <row r="6" spans="1:16" ht="12.75">
      <c r="A6" s="51"/>
      <c r="B6" s="51"/>
      <c r="C6" s="51"/>
      <c r="D6" s="51"/>
      <c r="E6" s="51"/>
      <c r="F6" s="51"/>
      <c r="G6" s="51"/>
      <c r="H6" s="51"/>
      <c r="I6" s="51"/>
      <c r="J6" s="51"/>
      <c r="K6" s="51"/>
      <c r="L6" s="51"/>
      <c r="M6" s="51"/>
      <c r="N6" s="51"/>
      <c r="O6" s="51"/>
      <c r="P6" s="51"/>
    </row>
    <row r="7" spans="1:16" ht="12.75">
      <c r="A7" s="51"/>
      <c r="B7" s="51"/>
      <c r="C7" s="51"/>
      <c r="D7" s="51"/>
      <c r="E7" s="51"/>
      <c r="F7" s="51"/>
      <c r="G7" s="51"/>
      <c r="H7" s="51"/>
      <c r="I7" s="51"/>
      <c r="J7" s="51"/>
      <c r="K7" s="51"/>
      <c r="L7" s="51"/>
      <c r="M7" s="51"/>
      <c r="N7" s="51"/>
      <c r="O7" s="51"/>
      <c r="P7" s="51"/>
    </row>
    <row r="8" spans="1:16" ht="12.75">
      <c r="A8" s="51"/>
      <c r="B8" s="51"/>
      <c r="C8" s="51"/>
      <c r="D8" s="51"/>
      <c r="E8" s="51"/>
      <c r="F8" s="51"/>
      <c r="G8" s="51"/>
      <c r="H8" s="51"/>
      <c r="I8" s="51"/>
      <c r="J8" s="51"/>
      <c r="K8" s="51"/>
      <c r="L8" s="51"/>
      <c r="M8" s="51"/>
      <c r="N8" s="51"/>
      <c r="O8" s="51"/>
      <c r="P8" s="51"/>
    </row>
    <row r="9" spans="1:16" ht="12.75">
      <c r="A9" s="51"/>
      <c r="B9" s="51"/>
      <c r="C9" s="51"/>
      <c r="D9" s="51"/>
      <c r="E9" s="51"/>
      <c r="F9" s="51"/>
      <c r="G9" s="51"/>
      <c r="H9" s="51"/>
      <c r="I9" s="51"/>
      <c r="J9" s="51"/>
      <c r="K9" s="51"/>
      <c r="L9" s="51"/>
      <c r="M9" s="51"/>
      <c r="N9" s="51"/>
      <c r="O9" s="51"/>
      <c r="P9" s="51"/>
    </row>
    <row r="10" spans="1:16" ht="12.75">
      <c r="A10" s="51"/>
      <c r="B10" s="51"/>
      <c r="C10" s="51"/>
      <c r="D10" s="51"/>
      <c r="E10" s="51"/>
      <c r="F10" s="51"/>
      <c r="G10" s="51"/>
      <c r="H10" s="51"/>
      <c r="I10" s="51"/>
      <c r="J10" s="51"/>
      <c r="K10" s="51"/>
      <c r="L10" s="51"/>
      <c r="M10" s="51"/>
      <c r="N10" s="51"/>
      <c r="O10" s="51"/>
      <c r="P10" s="51"/>
    </row>
    <row r="11" spans="1:16" ht="12.75">
      <c r="A11" s="51"/>
      <c r="B11" s="51"/>
      <c r="C11" s="51"/>
      <c r="D11" s="51"/>
      <c r="E11" s="51"/>
      <c r="F11" s="51"/>
      <c r="G11" s="51"/>
      <c r="H11" s="51"/>
      <c r="I11" s="51"/>
      <c r="J11" s="51"/>
      <c r="K11" s="51"/>
      <c r="L11" s="51"/>
      <c r="M11" s="51"/>
      <c r="N11" s="51"/>
      <c r="O11" s="51"/>
      <c r="P11" s="51"/>
    </row>
    <row r="12" spans="1:16" ht="12.75">
      <c r="A12" s="51"/>
      <c r="B12" s="51"/>
      <c r="C12" s="51"/>
      <c r="D12" s="51"/>
      <c r="E12" s="51"/>
      <c r="F12" s="51"/>
      <c r="G12" s="51"/>
      <c r="H12" s="51"/>
      <c r="I12" s="51"/>
      <c r="J12" s="51"/>
      <c r="K12" s="51"/>
      <c r="L12" s="51"/>
      <c r="M12" s="51"/>
      <c r="N12" s="51"/>
      <c r="O12" s="51"/>
      <c r="P12" s="51"/>
    </row>
    <row r="13" spans="1:16" ht="12.75">
      <c r="A13" s="51"/>
      <c r="B13" s="51"/>
      <c r="C13" s="51"/>
      <c r="D13" s="51"/>
      <c r="E13" s="51"/>
      <c r="F13" s="51"/>
      <c r="G13" s="51"/>
      <c r="H13" s="51"/>
      <c r="I13" s="51"/>
      <c r="J13" s="51"/>
      <c r="K13" s="51"/>
      <c r="L13" s="51"/>
      <c r="M13" s="51"/>
      <c r="N13" s="51"/>
      <c r="O13" s="51"/>
      <c r="P13" s="51"/>
    </row>
    <row r="14" spans="1:16" ht="12.75">
      <c r="A14" s="51"/>
      <c r="B14" s="51"/>
      <c r="C14" s="51"/>
      <c r="D14" s="51"/>
      <c r="E14" s="51"/>
      <c r="F14" s="51"/>
      <c r="G14" s="51"/>
      <c r="H14" s="51"/>
      <c r="I14" s="51"/>
      <c r="J14" s="51"/>
      <c r="K14" s="51"/>
      <c r="L14" s="51"/>
      <c r="M14" s="51"/>
      <c r="N14" s="51"/>
      <c r="O14" s="51"/>
      <c r="P14" s="51"/>
    </row>
    <row r="15" spans="1:16" ht="12.75">
      <c r="A15" s="51"/>
      <c r="B15" s="51"/>
      <c r="C15" s="51"/>
      <c r="D15" s="51"/>
      <c r="E15" s="51"/>
      <c r="F15" s="51"/>
      <c r="G15" s="51"/>
      <c r="H15" s="51"/>
      <c r="I15" s="51"/>
      <c r="J15" s="51"/>
      <c r="K15" s="51"/>
      <c r="L15" s="51"/>
      <c r="M15" s="51"/>
      <c r="N15" s="51"/>
      <c r="O15" s="51"/>
      <c r="P15" s="51"/>
    </row>
    <row r="16" spans="1:16" ht="12.75">
      <c r="A16" s="51"/>
      <c r="B16" s="51"/>
      <c r="C16" s="51"/>
      <c r="D16" s="51"/>
      <c r="E16" s="51"/>
      <c r="F16" s="51"/>
      <c r="G16" s="51"/>
      <c r="H16" s="51"/>
      <c r="I16" s="51"/>
      <c r="J16" s="51"/>
      <c r="K16" s="51"/>
      <c r="L16" s="51"/>
      <c r="M16" s="51"/>
      <c r="N16" s="51"/>
      <c r="O16" s="51"/>
      <c r="P16" s="51"/>
    </row>
    <row r="17" spans="1:16" ht="12.75">
      <c r="A17" s="51"/>
      <c r="B17" s="51"/>
      <c r="C17" s="51"/>
      <c r="D17" s="51"/>
      <c r="E17" s="51"/>
      <c r="F17" s="51"/>
      <c r="G17" s="51"/>
      <c r="H17" s="51"/>
      <c r="I17" s="51"/>
      <c r="J17" s="51"/>
      <c r="K17" s="51"/>
      <c r="L17" s="51"/>
      <c r="M17" s="51"/>
      <c r="N17" s="51"/>
      <c r="O17" s="51"/>
      <c r="P17" s="51"/>
    </row>
    <row r="18" spans="1:16" ht="12.75">
      <c r="A18" s="51"/>
      <c r="B18" s="51"/>
      <c r="C18" s="51"/>
      <c r="D18" s="51"/>
      <c r="E18" s="51"/>
      <c r="F18" s="51"/>
      <c r="G18" s="51"/>
      <c r="H18" s="51"/>
      <c r="I18" s="51"/>
      <c r="J18" s="51"/>
      <c r="K18" s="51"/>
      <c r="L18" s="51"/>
      <c r="M18" s="51"/>
      <c r="N18" s="51"/>
      <c r="O18" s="51"/>
      <c r="P18" s="51"/>
    </row>
    <row r="19" spans="1:16" ht="12.75">
      <c r="A19" s="51"/>
      <c r="B19" s="51"/>
      <c r="C19" s="51"/>
      <c r="D19" s="51"/>
      <c r="E19" s="51"/>
      <c r="F19" s="51"/>
      <c r="G19" s="51"/>
      <c r="H19" s="51"/>
      <c r="I19" s="51"/>
      <c r="J19" s="51"/>
      <c r="K19" s="51"/>
      <c r="L19" s="51"/>
      <c r="M19" s="51"/>
      <c r="N19" s="51"/>
      <c r="O19" s="51"/>
      <c r="P19" s="51"/>
    </row>
    <row r="20" spans="1:16" ht="12.75">
      <c r="A20" s="51"/>
      <c r="B20" s="51"/>
      <c r="C20" s="51"/>
      <c r="D20" s="51"/>
      <c r="E20" s="51"/>
      <c r="F20" s="51"/>
      <c r="G20" s="51"/>
      <c r="H20" s="51"/>
      <c r="I20" s="51"/>
      <c r="J20" s="51"/>
      <c r="K20" s="51"/>
      <c r="L20" s="51"/>
      <c r="M20" s="51"/>
      <c r="N20" s="51"/>
      <c r="O20" s="51"/>
      <c r="P20" s="51"/>
    </row>
    <row r="21" spans="1:16" ht="12.75">
      <c r="A21" s="51"/>
      <c r="B21" s="51"/>
      <c r="C21" s="51"/>
      <c r="D21" s="51"/>
      <c r="E21" s="51"/>
      <c r="F21" s="51"/>
      <c r="G21" s="51"/>
      <c r="H21" s="51"/>
      <c r="I21" s="51"/>
      <c r="J21" s="51"/>
      <c r="K21" s="51"/>
      <c r="L21" s="51"/>
      <c r="M21" s="51"/>
      <c r="N21" s="51"/>
      <c r="O21" s="51"/>
      <c r="P21" s="51"/>
    </row>
    <row r="22" spans="1:16" ht="12.75">
      <c r="A22" s="51"/>
      <c r="B22" s="51"/>
      <c r="C22" s="51"/>
      <c r="D22" s="51"/>
      <c r="E22" s="51"/>
      <c r="F22" s="51"/>
      <c r="G22" s="51"/>
      <c r="H22" s="51"/>
      <c r="I22" s="51"/>
      <c r="J22" s="51"/>
      <c r="K22" s="51"/>
      <c r="L22" s="51"/>
      <c r="M22" s="51"/>
      <c r="N22" s="51"/>
      <c r="O22" s="51"/>
      <c r="P22" s="51"/>
    </row>
    <row r="23" spans="1:16" ht="12.75">
      <c r="A23" s="51"/>
      <c r="B23" s="51"/>
      <c r="C23" s="51"/>
      <c r="D23" s="51"/>
      <c r="E23" s="51"/>
      <c r="F23" s="51"/>
      <c r="G23" s="51"/>
      <c r="H23" s="51"/>
      <c r="I23" s="51"/>
      <c r="J23" s="51"/>
      <c r="K23" s="51"/>
      <c r="L23" s="51"/>
      <c r="M23" s="51"/>
      <c r="N23" s="51"/>
      <c r="O23" s="51"/>
      <c r="P23" s="51"/>
    </row>
    <row r="24" spans="1:16" ht="12.75">
      <c r="A24" s="51"/>
      <c r="B24" s="51"/>
      <c r="C24" s="51"/>
      <c r="D24" s="51"/>
      <c r="E24" s="51"/>
      <c r="F24" s="51"/>
      <c r="G24" s="51"/>
      <c r="H24" s="51"/>
      <c r="I24" s="51"/>
      <c r="J24" s="51"/>
      <c r="K24" s="51"/>
      <c r="L24" s="51"/>
      <c r="M24" s="51"/>
      <c r="N24" s="51"/>
      <c r="O24" s="51"/>
      <c r="P24" s="51"/>
    </row>
    <row r="25" spans="1:16" ht="12.75">
      <c r="A25" s="51"/>
      <c r="B25" s="51"/>
      <c r="C25" s="51"/>
      <c r="D25" s="51"/>
      <c r="E25" s="51"/>
      <c r="F25" s="51"/>
      <c r="G25" s="51"/>
      <c r="H25" s="51"/>
      <c r="I25" s="51"/>
      <c r="J25" s="51"/>
      <c r="K25" s="51"/>
      <c r="L25" s="51"/>
      <c r="M25" s="51"/>
      <c r="N25" s="51"/>
      <c r="O25" s="51"/>
      <c r="P25" s="51"/>
    </row>
    <row r="26" spans="1:16" ht="12.75">
      <c r="A26" s="51"/>
      <c r="B26" s="51"/>
      <c r="C26" s="51"/>
      <c r="D26" s="51"/>
      <c r="E26" s="51"/>
      <c r="F26" s="51"/>
      <c r="G26" s="51"/>
      <c r="H26" s="51"/>
      <c r="I26" s="51"/>
      <c r="J26" s="51"/>
      <c r="K26" s="51"/>
      <c r="L26" s="51"/>
      <c r="M26" s="51"/>
      <c r="N26" s="51"/>
      <c r="O26" s="51"/>
      <c r="P26" s="51"/>
    </row>
    <row r="27" spans="1:16" ht="12.75">
      <c r="A27" s="51"/>
      <c r="B27" s="51"/>
      <c r="C27" s="51"/>
      <c r="D27" s="51"/>
      <c r="E27" s="51"/>
      <c r="F27" s="51"/>
      <c r="G27" s="51"/>
      <c r="H27" s="51"/>
      <c r="I27" s="51"/>
      <c r="J27" s="51"/>
      <c r="K27" s="51"/>
      <c r="L27" s="51"/>
      <c r="M27" s="51"/>
      <c r="N27" s="51"/>
      <c r="O27" s="51"/>
      <c r="P27" s="51"/>
    </row>
    <row r="28" spans="1:16" ht="12.75">
      <c r="A28" s="51"/>
      <c r="B28" s="51"/>
      <c r="C28" s="51"/>
      <c r="D28" s="51"/>
      <c r="E28" s="51"/>
      <c r="F28" s="51"/>
      <c r="G28" s="51"/>
      <c r="H28" s="51"/>
      <c r="I28" s="51"/>
      <c r="J28" s="51"/>
      <c r="K28" s="51"/>
      <c r="L28" s="51"/>
      <c r="M28" s="51"/>
      <c r="N28" s="51"/>
      <c r="O28" s="51"/>
      <c r="P28" s="51"/>
    </row>
    <row r="29" spans="1:16" ht="12.75">
      <c r="A29" s="51"/>
      <c r="B29" s="51"/>
      <c r="C29" s="51"/>
      <c r="D29" s="51"/>
      <c r="E29" s="51"/>
      <c r="F29" s="51"/>
      <c r="G29" s="51"/>
      <c r="H29" s="51"/>
      <c r="I29" s="51"/>
      <c r="J29" s="51"/>
      <c r="K29" s="51"/>
      <c r="L29" s="51"/>
      <c r="M29" s="51"/>
      <c r="N29" s="51"/>
      <c r="O29" s="51"/>
      <c r="P29" s="51"/>
    </row>
    <row r="30" spans="1:16" ht="12.75">
      <c r="A30" s="51"/>
      <c r="B30" s="51"/>
      <c r="C30" s="51"/>
      <c r="D30" s="51"/>
      <c r="E30" s="51"/>
      <c r="F30" s="51"/>
      <c r="G30" s="51"/>
      <c r="H30" s="51"/>
      <c r="I30" s="51"/>
      <c r="J30" s="51"/>
      <c r="K30" s="51"/>
      <c r="L30" s="51"/>
      <c r="M30" s="51"/>
      <c r="N30" s="51"/>
      <c r="O30" s="51"/>
      <c r="P30" s="51"/>
    </row>
    <row r="31" spans="1:16" ht="12.75">
      <c r="A31" s="51"/>
      <c r="B31" s="51"/>
      <c r="C31" s="51"/>
      <c r="D31" s="51"/>
      <c r="E31" s="51"/>
      <c r="F31" s="51"/>
      <c r="G31" s="51"/>
      <c r="H31" s="51"/>
      <c r="I31" s="51"/>
      <c r="J31" s="51"/>
      <c r="K31" s="51"/>
      <c r="L31" s="51"/>
      <c r="M31" s="51"/>
      <c r="N31" s="51"/>
      <c r="O31" s="51"/>
      <c r="P31" s="51"/>
    </row>
    <row r="32" spans="1:16" ht="12.75">
      <c r="A32" s="51"/>
      <c r="B32" s="51"/>
      <c r="C32" s="51"/>
      <c r="D32" s="51"/>
      <c r="E32" s="51"/>
      <c r="F32" s="51"/>
      <c r="G32" s="51"/>
      <c r="H32" s="51"/>
      <c r="I32" s="51"/>
      <c r="J32" s="51"/>
      <c r="K32" s="51"/>
      <c r="L32" s="51"/>
      <c r="M32" s="51"/>
      <c r="N32" s="51"/>
      <c r="O32" s="51"/>
      <c r="P32" s="51"/>
    </row>
    <row r="33" spans="1:16" ht="12.75">
      <c r="A33" s="51"/>
      <c r="B33" s="51"/>
      <c r="C33" s="51"/>
      <c r="D33" s="51"/>
      <c r="E33" s="51"/>
      <c r="F33" s="51"/>
      <c r="G33" s="51"/>
      <c r="H33" s="51"/>
      <c r="I33" s="51"/>
      <c r="J33" s="51"/>
      <c r="K33" s="51"/>
      <c r="L33" s="51"/>
      <c r="M33" s="51"/>
      <c r="N33" s="51"/>
      <c r="O33" s="51"/>
      <c r="P33" s="51"/>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Cascade Container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station2</dc:creator>
  <cp:keywords/>
  <dc:description/>
  <cp:lastModifiedBy>Mike Peebles</cp:lastModifiedBy>
  <cp:lastPrinted>2006-01-29T21:07:47Z</cp:lastPrinted>
  <dcterms:created xsi:type="dcterms:W3CDTF">2000-06-15T16:02:45Z</dcterms:created>
  <dcterms:modified xsi:type="dcterms:W3CDTF">2008-04-02T15:34:17Z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